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p\AA Work\My Customers\NCOi (Kluwer)\20210608_09 - NCOi Excel Experience Day\4 Travailler plus efficacement avec Excel\02 Solution\"/>
    </mc:Choice>
  </mc:AlternateContent>
  <xr:revisionPtr revIDLastSave="0" documentId="13_ncr:1_{9910718F-1508-4A48-88E9-0C3751698416}" xr6:coauthVersionLast="47" xr6:coauthVersionMax="47" xr10:uidLastSave="{00000000-0000-0000-0000-000000000000}"/>
  <bookViews>
    <workbookView xWindow="-96" yWindow="-96" windowWidth="23232" windowHeight="13992" xr2:uid="{00000000-000D-0000-FFFF-FFFF00000000}"/>
  </bookViews>
  <sheets>
    <sheet name="1 Names" sheetId="1" r:id="rId1"/>
    <sheet name="2 Names" sheetId="2" r:id="rId2"/>
    <sheet name="3 Examples" sheetId="3" r:id="rId3"/>
  </sheets>
  <definedNames>
    <definedName name="_qrt1">'1 Names'!$C$3:$C$5</definedName>
    <definedName name="_qrt2">'1 Names'!$C$13:$C$15</definedName>
    <definedName name="AnnualInterestRate">'3 Examples'!$B$26</definedName>
    <definedName name="April">'1 Names'!$C$13</definedName>
    <definedName name="August">'1 Names'!$C$24:$C$26</definedName>
    <definedName name="Austria">'2 Names'!$B$7:$D$7</definedName>
    <definedName name="Belgium">'2 Names'!$B$8:$D$8</definedName>
    <definedName name="Bulgaria">'2 Names'!$B$9:$D$9</definedName>
    <definedName name="Capital">'2 Names'!$B$7:$B$34</definedName>
    <definedName name="Countries">'2 Names'!$B$7:$D$34</definedName>
    <definedName name="Croatia">'2 Names'!$B$10:$D$10</definedName>
    <definedName name="Cyprus">'2 Names'!$B$11:$D$11</definedName>
    <definedName name="Czech_Republic">'2 Names'!$B$12:$D$12</definedName>
    <definedName name="Denmark">'2 Names'!$B$13:$D$13</definedName>
    <definedName name="Estonia">'2 Names'!$B$14:$D$14</definedName>
    <definedName name="February">'1 Names'!$C$4</definedName>
    <definedName name="Finland">'2 Names'!$B$15:$D$15</definedName>
    <definedName name="France">'2 Names'!$B$16:$D$16</definedName>
    <definedName name="Germany">'2 Names'!$B$17:$D$17</definedName>
    <definedName name="Greece">'2 Names'!$B$18:$D$18</definedName>
    <definedName name="Hungary">'2 Names'!$B$19:$D$19</definedName>
    <definedName name="Inhabitants">'2 Names'!$C$7:$C$34</definedName>
    <definedName name="Ireland">'2 Names'!$B$20:$D$20</definedName>
    <definedName name="Italy">'2 Names'!$B$21:$D$21</definedName>
    <definedName name="January">'1 Names'!$C$3</definedName>
    <definedName name="July">'1 Names'!$B$24:$B$26</definedName>
    <definedName name="June">'1 Names'!$C$15</definedName>
    <definedName name="Latvia">'2 Names'!$B$22:$D$22</definedName>
    <definedName name="Lithuania">'2 Names'!$B$23:$D$23</definedName>
    <definedName name="LoanAmount">'3 Examples'!$B$25</definedName>
    <definedName name="Luxembourg">'2 Names'!$B$24:$D$24</definedName>
    <definedName name="Malta">'2 Names'!$B$25:$D$25</definedName>
    <definedName name="March">'1 Names'!$C$5</definedName>
    <definedName name="May">'1 Names'!$C$14</definedName>
    <definedName name="Netherlands">'2 Names'!$B$26:$D$26</definedName>
    <definedName name="NrOfPeriods">'3 Examples'!$B$28</definedName>
    <definedName name="PaymentPeriod">'3 Examples'!$B$27</definedName>
    <definedName name="Poland">'2 Names'!$B$27:$D$27</definedName>
    <definedName name="Portugal">'2 Names'!$B$28:$D$28</definedName>
    <definedName name="Romania">'2 Names'!$B$29:$D$29</definedName>
    <definedName name="September">'1 Names'!$D$24:$D$26</definedName>
    <definedName name="Slovakia">'2 Names'!$B$30:$D$30</definedName>
    <definedName name="Slovenia">'2 Names'!$B$31:$D$31</definedName>
    <definedName name="Spain">'2 Names'!$B$32:$D$32</definedName>
    <definedName name="Surface">'2 Names'!$D$7:$D$34</definedName>
    <definedName name="Sweden">'2 Names'!$B$33:$D$33</definedName>
    <definedName name="United_Kingdom">'2 Names'!$B$34:$D$34</definedName>
    <definedName name="UsdRate">'3 Examples'!$E$2</definedName>
    <definedName name="VatRate">'3 Examples'!$I$15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C6" i="3"/>
  <c r="C7" i="3"/>
  <c r="G45" i="2"/>
  <c r="G44" i="2"/>
  <c r="G43" i="2"/>
  <c r="G42" i="2"/>
  <c r="G41" i="2"/>
  <c r="G40" i="2"/>
  <c r="G39" i="2"/>
  <c r="D28" i="1"/>
  <c r="C28" i="1"/>
  <c r="B28" i="1"/>
  <c r="D18" i="1"/>
  <c r="D17" i="1"/>
  <c r="D31" i="3" l="1"/>
  <c r="A32" i="3"/>
  <c r="D32" i="3" s="1"/>
  <c r="C31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D17" i="3"/>
  <c r="E17" i="3" s="1"/>
  <c r="D18" i="3"/>
  <c r="E18" i="3" s="1"/>
  <c r="D16" i="3"/>
  <c r="E16" i="3" s="1"/>
  <c r="B8" i="3"/>
  <c r="C8" i="3"/>
  <c r="D7" i="1"/>
  <c r="D8" i="1"/>
  <c r="C32" i="3" l="1"/>
  <c r="F18" i="3"/>
  <c r="F17" i="3"/>
  <c r="F19" i="3" s="1"/>
  <c r="A33" i="3"/>
  <c r="F16" i="3"/>
  <c r="D33" i="3" l="1"/>
  <c r="A34" i="3"/>
  <c r="C33" i="3"/>
  <c r="D34" i="3" l="1"/>
  <c r="A35" i="3"/>
  <c r="C34" i="3"/>
  <c r="D35" i="3" l="1"/>
  <c r="A36" i="3"/>
  <c r="C35" i="3"/>
  <c r="C36" i="3" l="1"/>
  <c r="D36" i="3"/>
  <c r="A37" i="3"/>
  <c r="D37" i="3" l="1"/>
  <c r="A38" i="3"/>
  <c r="C37" i="3"/>
  <c r="C38" i="3" l="1"/>
  <c r="A39" i="3"/>
  <c r="D38" i="3"/>
  <c r="D39" i="3" l="1"/>
  <c r="A40" i="3"/>
  <c r="C39" i="3"/>
  <c r="C40" i="3" l="1"/>
  <c r="D40" i="3"/>
  <c r="A41" i="3"/>
  <c r="C41" i="3" l="1"/>
  <c r="D41" i="3"/>
  <c r="A42" i="3"/>
  <c r="C42" i="3" l="1"/>
  <c r="D42" i="3"/>
  <c r="A43" i="3"/>
  <c r="C43" i="3" l="1"/>
  <c r="D43" i="3"/>
  <c r="A44" i="3"/>
  <c r="C44" i="3" l="1"/>
  <c r="D44" i="3"/>
  <c r="A45" i="3"/>
  <c r="C45" i="3" l="1"/>
  <c r="D45" i="3"/>
  <c r="A46" i="3"/>
  <c r="D46" i="3" l="1"/>
  <c r="C46" i="3"/>
  <c r="A47" i="3"/>
  <c r="D47" i="3" l="1"/>
  <c r="A48" i="3"/>
  <c r="C47" i="3"/>
  <c r="D48" i="3" l="1"/>
  <c r="A49" i="3"/>
  <c r="C48" i="3"/>
  <c r="D49" i="3" l="1"/>
  <c r="A50" i="3"/>
  <c r="C49" i="3"/>
  <c r="D50" i="3" l="1"/>
  <c r="A51" i="3"/>
  <c r="C50" i="3"/>
  <c r="D51" i="3" l="1"/>
  <c r="A52" i="3"/>
  <c r="C51" i="3"/>
  <c r="C52" i="3" l="1"/>
  <c r="D52" i="3"/>
  <c r="A53" i="3"/>
  <c r="D53" i="3" l="1"/>
  <c r="A54" i="3"/>
  <c r="C53" i="3"/>
  <c r="C54" i="3" l="1"/>
  <c r="A55" i="3"/>
  <c r="D54" i="3"/>
  <c r="D55" i="3" l="1"/>
  <c r="A56" i="3"/>
  <c r="C55" i="3"/>
  <c r="C56" i="3" l="1"/>
  <c r="D56" i="3"/>
  <c r="A57" i="3"/>
  <c r="C57" i="3" l="1"/>
  <c r="D57" i="3"/>
  <c r="A58" i="3"/>
  <c r="C58" i="3" l="1"/>
  <c r="D58" i="3"/>
  <c r="A59" i="3"/>
  <c r="C59" i="3" l="1"/>
  <c r="D59" i="3"/>
  <c r="A60" i="3"/>
  <c r="C60" i="3" l="1"/>
  <c r="D60" i="3"/>
  <c r="A61" i="3"/>
  <c r="C61" i="3" l="1"/>
  <c r="D61" i="3"/>
  <c r="A62" i="3"/>
  <c r="D62" i="3" l="1"/>
  <c r="C62" i="3"/>
  <c r="A63" i="3"/>
  <c r="D63" i="3" l="1"/>
  <c r="A64" i="3"/>
  <c r="C63" i="3"/>
  <c r="D64" i="3" l="1"/>
  <c r="A65" i="3"/>
  <c r="C64" i="3"/>
  <c r="D65" i="3" l="1"/>
  <c r="A66" i="3"/>
  <c r="C65" i="3"/>
  <c r="D66" i="3" l="1"/>
  <c r="C66" i="3"/>
</calcChain>
</file>

<file path=xl/sharedStrings.xml><?xml version="1.0" encoding="utf-8"?>
<sst xmlns="http://schemas.openxmlformats.org/spreadsheetml/2006/main" count="125" uniqueCount="122">
  <si>
    <t>use names</t>
  </si>
  <si>
    <t>January</t>
  </si>
  <si>
    <t>February</t>
  </si>
  <si>
    <t>March</t>
  </si>
  <si>
    <t>Quarter 1</t>
  </si>
  <si>
    <t>create names</t>
  </si>
  <si>
    <t>ATTENTION : no spaces in names !!</t>
  </si>
  <si>
    <t>April</t>
  </si>
  <si>
    <t>May</t>
  </si>
  <si>
    <t>June</t>
  </si>
  <si>
    <t>Quarter 2</t>
  </si>
  <si>
    <t>create names +</t>
  </si>
  <si>
    <t>July</t>
  </si>
  <si>
    <t>August</t>
  </si>
  <si>
    <t>September</t>
  </si>
  <si>
    <t>select the table</t>
  </si>
  <si>
    <t xml:space="preserve"> </t>
  </si>
  <si>
    <t>Totals</t>
  </si>
  <si>
    <t>Create the formula =sum(july)</t>
  </si>
  <si>
    <t>create names ++</t>
  </si>
  <si>
    <t>1. Create names from labels in the following table</t>
  </si>
  <si>
    <t>Capital</t>
  </si>
  <si>
    <t>Surface</t>
  </si>
  <si>
    <t>Inhabitants</t>
  </si>
  <si>
    <t>Austria</t>
  </si>
  <si>
    <t>Vienna</t>
  </si>
  <si>
    <t>Belgium</t>
  </si>
  <si>
    <t>Brussels</t>
  </si>
  <si>
    <t>Denmark</t>
  </si>
  <si>
    <t>Finland</t>
  </si>
  <si>
    <t>France</t>
  </si>
  <si>
    <t>Greece</t>
  </si>
  <si>
    <t>Ireland</t>
  </si>
  <si>
    <t>Italy</t>
  </si>
  <si>
    <t>Luxembourg</t>
  </si>
  <si>
    <t>Netherlands</t>
  </si>
  <si>
    <t>Portugal</t>
  </si>
  <si>
    <t>Spain</t>
  </si>
  <si>
    <t>Sweden</t>
  </si>
  <si>
    <t>2. Use the names to answer the questions</t>
  </si>
  <si>
    <t>What is the capital of Spain ?</t>
  </si>
  <si>
    <t>What is the no. of inhabitants of Sweden ?</t>
  </si>
  <si>
    <t>What is the surface of Ireland ?</t>
  </si>
  <si>
    <t>What is the no. of inhabitants per square kilometer of Belgium ?</t>
  </si>
  <si>
    <t>What is the no. of inhabitants of France, Germany and Italy combined ?</t>
  </si>
  <si>
    <t>What is the percentage of the population of the UK</t>
  </si>
  <si>
    <t>Tab Formulas - Define Name - Create from Selection</t>
  </si>
  <si>
    <t>Bulgaria</t>
  </si>
  <si>
    <t>Sofia</t>
  </si>
  <si>
    <t>Czech Republic</t>
  </si>
  <si>
    <t>Prague</t>
  </si>
  <si>
    <t>Copenhagen</t>
  </si>
  <si>
    <t>Estonia</t>
  </si>
  <si>
    <t>Tallinn</t>
  </si>
  <si>
    <t>Dublin</t>
  </si>
  <si>
    <t>Athens</t>
  </si>
  <si>
    <t>Madrid</t>
  </si>
  <si>
    <t>Paris</t>
  </si>
  <si>
    <t>Rome</t>
  </si>
  <si>
    <t>Cyprus</t>
  </si>
  <si>
    <t>Nicosia</t>
  </si>
  <si>
    <t>Latvia</t>
  </si>
  <si>
    <t>Riga</t>
  </si>
  <si>
    <t>Lithuania</t>
  </si>
  <si>
    <t>Vilnius</t>
  </si>
  <si>
    <t>Hungary</t>
  </si>
  <si>
    <t>Budapest</t>
  </si>
  <si>
    <t>Amsterdam</t>
  </si>
  <si>
    <t>Poland</t>
  </si>
  <si>
    <t>Warsaw</t>
  </si>
  <si>
    <t>Lisbon</t>
  </si>
  <si>
    <t>Romania</t>
  </si>
  <si>
    <t>Bucharest</t>
  </si>
  <si>
    <t>Slovenia</t>
  </si>
  <si>
    <t>Ljubljana</t>
  </si>
  <si>
    <t>Slovakia</t>
  </si>
  <si>
    <t>Bratislava</t>
  </si>
  <si>
    <t>Helsinki</t>
  </si>
  <si>
    <t>Stockholm</t>
  </si>
  <si>
    <t>Expense report</t>
  </si>
  <si>
    <t>Description</t>
  </si>
  <si>
    <t>Amount (USD)</t>
  </si>
  <si>
    <t>Amount(EUR)</t>
  </si>
  <si>
    <t>Taxis</t>
  </si>
  <si>
    <t>Hotel</t>
  </si>
  <si>
    <t>Restaurants</t>
  </si>
  <si>
    <t>USD Rate:</t>
  </si>
  <si>
    <t>Total</t>
  </si>
  <si>
    <t>Item</t>
  </si>
  <si>
    <t>Quantity</t>
  </si>
  <si>
    <t>Unit Price</t>
  </si>
  <si>
    <t>Total excl VAT</t>
  </si>
  <si>
    <t>VAT</t>
  </si>
  <si>
    <t>Total incl VAT</t>
  </si>
  <si>
    <t>VAT%:</t>
  </si>
  <si>
    <t>Chair</t>
  </si>
  <si>
    <t>Desk</t>
  </si>
  <si>
    <t>Lamp</t>
  </si>
  <si>
    <t>Example 1</t>
  </si>
  <si>
    <t>Example 2</t>
  </si>
  <si>
    <t>Purchase Order</t>
  </si>
  <si>
    <t>Loan Amount:</t>
  </si>
  <si>
    <t>Annual Interest Rate:</t>
  </si>
  <si>
    <t>Payment Period (months):</t>
  </si>
  <si>
    <t>Number of Periods:</t>
  </si>
  <si>
    <t>Period</t>
  </si>
  <si>
    <t>Payment</t>
  </si>
  <si>
    <t>Principal</t>
  </si>
  <si>
    <t>Interest</t>
  </si>
  <si>
    <t>Example 3</t>
  </si>
  <si>
    <t>Loan Payment</t>
  </si>
  <si>
    <t>Countries</t>
  </si>
  <si>
    <t>Croatia</t>
  </si>
  <si>
    <t>Zagreb</t>
  </si>
  <si>
    <t>Germany</t>
  </si>
  <si>
    <t>Berlin</t>
  </si>
  <si>
    <t>Malta</t>
  </si>
  <si>
    <t>Valletta</t>
  </si>
  <si>
    <t>United Kingdom</t>
  </si>
  <si>
    <t>London</t>
  </si>
  <si>
    <t>Total surface of EU:</t>
  </si>
  <si>
    <t>compared to the total population of the EU?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</si>
</sst>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[$€]* #,##0.00_);_([$€]* \(#,##0.00\);_([$€]* &quot;-&quot;??_);_(@_)"/>
    <numFmt numFmtId="166" formatCode="_(* #,##0_);_(* \(#,##0\);_(* &quot;-&quot;??_);_(@_)"/>
    <numFmt numFmtId="167" formatCode="_ * #,##0.00_ ;_ * \-#,##0.00_ ;_ * &quot;-&quot;??_ ;_ @_ "/>
    <numFmt numFmtId="168" formatCode="&quot;$&quot;#,##0.00_);[Red]\(&quot;$&quot;#,##0.00\)"/>
    <numFmt numFmtId="169" formatCode="_-[$€-2]\ * #,##0.00_-;\-[$€-2]\ * #,##0.00_-;_-[$€-2]\ * &quot;-&quot;??_-;_-@_-"/>
    <numFmt numFmtId="170" formatCode="_-* #,##0\ _€_-;\-* #,##0\ _€_-;_-* &quot;-&quot;??\ _€_-;_-@_-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color indexed="6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charset val="1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4"/>
        <bgColor indexed="63"/>
      </patternFill>
    </fill>
    <fill>
      <patternFill patternType="solid">
        <fgColor theme="4" tint="0.79998168889431442"/>
        <bgColor indexed="63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2" fillId="5" borderId="3" applyNumberFormat="0" applyFont="0" applyAlignment="0" applyProtection="0"/>
    <xf numFmtId="0" fontId="13" fillId="6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vertical="top"/>
    </xf>
    <xf numFmtId="0" fontId="6" fillId="0" borderId="0" xfId="0" applyFont="1" applyFill="1"/>
    <xf numFmtId="0" fontId="0" fillId="0" borderId="0" xfId="0" applyBorder="1"/>
    <xf numFmtId="0" fontId="10" fillId="2" borderId="0" xfId="5" applyBorder="1"/>
    <xf numFmtId="0" fontId="10" fillId="3" borderId="0" xfId="6" applyBorder="1"/>
    <xf numFmtId="0" fontId="4" fillId="0" borderId="0" xfId="0" applyFont="1" applyBorder="1"/>
    <xf numFmtId="0" fontId="1" fillId="0" borderId="0" xfId="0" applyFont="1"/>
    <xf numFmtId="164" fontId="0" fillId="0" borderId="0" xfId="2" applyFont="1"/>
    <xf numFmtId="164" fontId="0" fillId="0" borderId="0" xfId="0" applyNumberFormat="1"/>
    <xf numFmtId="0" fontId="10" fillId="4" borderId="4" xfId="7" applyBorder="1"/>
    <xf numFmtId="9" fontId="0" fillId="0" borderId="4" xfId="0" applyNumberFormat="1" applyBorder="1"/>
    <xf numFmtId="0" fontId="10" fillId="3" borderId="5" xfId="6" applyBorder="1"/>
    <xf numFmtId="0" fontId="10" fillId="3" borderId="6" xfId="6" applyBorder="1"/>
    <xf numFmtId="0" fontId="10" fillId="3" borderId="7" xfId="6" applyBorder="1"/>
    <xf numFmtId="0" fontId="0" fillId="0" borderId="8" xfId="0" applyBorder="1"/>
    <xf numFmtId="164" fontId="0" fillId="0" borderId="0" xfId="2" applyFont="1" applyBorder="1"/>
    <xf numFmtId="167" fontId="0" fillId="5" borderId="3" xfId="8" applyNumberFormat="1" applyFont="1" applyBorder="1"/>
    <xf numFmtId="167" fontId="0" fillId="0" borderId="9" xfId="0" applyNumberFormat="1" applyBorder="1"/>
    <xf numFmtId="0" fontId="0" fillId="0" borderId="10" xfId="0" applyBorder="1"/>
    <xf numFmtId="0" fontId="0" fillId="0" borderId="11" xfId="0" applyBorder="1"/>
    <xf numFmtId="167" fontId="0" fillId="0" borderId="12" xfId="0" applyNumberFormat="1" applyBorder="1"/>
    <xf numFmtId="0" fontId="0" fillId="0" borderId="4" xfId="0" applyBorder="1"/>
    <xf numFmtId="0" fontId="13" fillId="6" borderId="0" xfId="9"/>
    <xf numFmtId="0" fontId="14" fillId="7" borderId="0" xfId="0" applyFont="1" applyFill="1"/>
    <xf numFmtId="10" fontId="0" fillId="8" borderId="0" xfId="0" applyNumberFormat="1" applyFill="1"/>
    <xf numFmtId="0" fontId="0" fillId="8" borderId="0" xfId="0" applyNumberFormat="1" applyFill="1"/>
    <xf numFmtId="0" fontId="0" fillId="8" borderId="0" xfId="0" applyFill="1"/>
    <xf numFmtId="168" fontId="0" fillId="0" borderId="0" xfId="0" applyNumberFormat="1"/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9" fontId="0" fillId="8" borderId="0" xfId="2" applyNumberFormat="1" applyFont="1" applyFill="1"/>
    <xf numFmtId="169" fontId="11" fillId="0" borderId="0" xfId="0" applyNumberFormat="1" applyFont="1" applyFill="1"/>
    <xf numFmtId="0" fontId="10" fillId="2" borderId="0" xfId="5" applyFont="1" applyBorder="1"/>
    <xf numFmtId="166" fontId="11" fillId="0" borderId="0" xfId="2" applyNumberFormat="1" applyFont="1" applyFill="1" applyBorder="1" applyAlignment="1">
      <alignment horizontal="right"/>
    </xf>
    <xf numFmtId="166" fontId="11" fillId="0" borderId="0" xfId="2" applyNumberFormat="1" applyFont="1" applyFill="1" applyBorder="1"/>
    <xf numFmtId="170" fontId="11" fillId="0" borderId="0" xfId="2" applyNumberFormat="1" applyFont="1" applyFill="1" applyBorder="1" applyAlignment="1"/>
    <xf numFmtId="0" fontId="8" fillId="0" borderId="1" xfId="3" applyFill="1" applyAlignment="1">
      <alignment horizontal="center"/>
    </xf>
    <xf numFmtId="0" fontId="8" fillId="0" borderId="0" xfId="3" applyFill="1" applyBorder="1" applyAlignment="1">
      <alignment horizontal="center"/>
    </xf>
    <xf numFmtId="0" fontId="9" fillId="0" borderId="2" xfId="4" applyAlignment="1">
      <alignment horizontal="center"/>
    </xf>
    <xf numFmtId="0" fontId="8" fillId="0" borderId="1" xfId="3" applyAlignment="1">
      <alignment horizontal="center"/>
    </xf>
    <xf numFmtId="0" fontId="11" fillId="5" borderId="3" xfId="8" applyFont="1"/>
    <xf numFmtId="166" fontId="11" fillId="5" borderId="3" xfId="8" applyNumberFormat="1" applyFont="1"/>
    <xf numFmtId="10" fontId="11" fillId="5" borderId="3" xfId="8" applyNumberFormat="1" applyFont="1"/>
  </cellXfs>
  <cellStyles count="10">
    <cellStyle name="Accent1" xfId="5" builtinId="29"/>
    <cellStyle name="Accent2" xfId="9" builtinId="33"/>
    <cellStyle name="Accent5" xfId="6" builtinId="45"/>
    <cellStyle name="Accent6" xfId="7" builtinId="49"/>
    <cellStyle name="Comma" xfId="2" builtinId="3"/>
    <cellStyle name="Euro" xfId="1" xr:uid="{00000000-0005-0000-0000-000004000000}"/>
    <cellStyle name="Heading 1" xfId="3" builtinId="16"/>
    <cellStyle name="Heading 2" xfId="4" builtinId="17"/>
    <cellStyle name="Normal" xfId="0" builtinId="0"/>
    <cellStyle name="Note" xfId="8" builtinId="10"/>
  </cellStyles>
  <dxfs count="9">
    <dxf>
      <font>
        <u val="none"/>
        <vertAlign val="baseline"/>
        <sz val="11"/>
        <name val="Calibri"/>
        <scheme val="minor"/>
      </font>
      <numFmt numFmtId="169" formatCode="_-[$€-2]\ * #,##0.00_-;\-[$€-2]\ * #,##0.00_-;_-[$€-2]\ * &quot;-&quot;??_-;_-@_-"/>
      <fill>
        <patternFill patternType="none">
          <fgColor indexed="64"/>
          <bgColor indexed="65"/>
        </patternFill>
      </fill>
    </dxf>
    <dxf>
      <font>
        <u val="none"/>
        <vertAlign val="baseline"/>
        <sz val="11"/>
        <name val="Calibri"/>
        <scheme val="minor"/>
      </font>
      <numFmt numFmtId="169" formatCode="_-[$€-2]\ * #,##0.00_-;\-[$€-2]\ * #,##0.00_-;_-[$€-2]\ * &quot;-&quot;??_-;_-@_-"/>
      <fill>
        <patternFill patternType="none">
          <fgColor indexed="64"/>
          <bgColor indexed="65"/>
        </patternFill>
      </fill>
    </dxf>
    <dxf>
      <font>
        <u val="none"/>
        <vertAlign val="baseline"/>
        <sz val="11"/>
        <name val="Calibri"/>
        <scheme val="minor"/>
      </font>
      <numFmt numFmtId="169" formatCode="_-[$€-2]\ * #,##0.00_-;\-[$€-2]\ * #,##0.00_-;_-[$€-2]\ * &quot;-&quot;??_-;_-@_-"/>
      <fill>
        <patternFill patternType="none">
          <fgColor indexed="64"/>
          <bgColor indexed="65"/>
        </patternFill>
      </fill>
    </dxf>
    <dxf>
      <font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1800" b="1">
                <a:latin typeface="+mn-lt"/>
              </a:rPr>
              <a:t>Principal and Interest</a:t>
            </a:r>
          </a:p>
        </c:rich>
      </c:tx>
      <c:layout>
        <c:manualLayout>
          <c:xMode val="edge"/>
          <c:yMode val="edge"/>
          <c:x val="0.27611940298507465"/>
          <c:y val="3.3613445378151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BE"/>
        </a:p>
      </c:txPr>
    </c:title>
    <c:autoTitleDeleted val="0"/>
    <c:plotArea>
      <c:layout>
        <c:manualLayout>
          <c:xMode val="edge"/>
          <c:yMode val="edge"/>
          <c:x val="2.0358639871508599E-2"/>
          <c:y val="0.17923641897703962"/>
          <c:w val="0.80845026834332279"/>
          <c:h val="0.73981605240521409"/>
        </c:manualLayout>
      </c:layout>
      <c:lineChart>
        <c:grouping val="standard"/>
        <c:varyColors val="0"/>
        <c:ser>
          <c:idx val="2"/>
          <c:order val="0"/>
          <c:tx>
            <c:strRef>
              <c:f>'3 Examples'!$C$30</c:f>
              <c:strCache>
                <c:ptCount val="1"/>
                <c:pt idx="0">
                  <c:v>Principal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 Examples'!$A$31:$A$66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'3 Examples'!$C$31:$C$66</c:f>
              <c:numCache>
                <c:formatCode>_-[$€-2]\ * #,##0.00_-;\-[$€-2]\ * #,##0.00_-;_-[$€-2]\ * "-"??_-;_-@_-</c:formatCode>
                <c:ptCount val="36"/>
                <c:pt idx="0">
                  <c:v>633.17520458303773</c:v>
                </c:pt>
                <c:pt idx="1">
                  <c:v>636.47299210690767</c:v>
                </c:pt>
                <c:pt idx="2">
                  <c:v>639.78795560746448</c:v>
                </c:pt>
                <c:pt idx="3">
                  <c:v>643.12018454292001</c:v>
                </c:pt>
                <c:pt idx="4">
                  <c:v>646.46976883741445</c:v>
                </c:pt>
                <c:pt idx="5">
                  <c:v>649.83679888344261</c:v>
                </c:pt>
                <c:pt idx="6">
                  <c:v>653.22136554429392</c:v>
                </c:pt>
                <c:pt idx="7">
                  <c:v>656.6235601565038</c:v>
                </c:pt>
                <c:pt idx="8">
                  <c:v>660.0434745323189</c:v>
                </c:pt>
                <c:pt idx="9">
                  <c:v>663.48120096217474</c:v>
                </c:pt>
                <c:pt idx="10">
                  <c:v>666.93683221718607</c:v>
                </c:pt>
                <c:pt idx="11">
                  <c:v>670.41046155165054</c:v>
                </c:pt>
                <c:pt idx="12">
                  <c:v>673.90218270556534</c:v>
                </c:pt>
                <c:pt idx="13">
                  <c:v>677.41208990715688</c:v>
                </c:pt>
                <c:pt idx="14">
                  <c:v>680.94027787542336</c:v>
                </c:pt>
                <c:pt idx="15">
                  <c:v>684.48684182269119</c:v>
                </c:pt>
                <c:pt idx="16">
                  <c:v>688.05187745718433</c:v>
                </c:pt>
                <c:pt idx="17">
                  <c:v>691.63548098560716</c:v>
                </c:pt>
                <c:pt idx="18">
                  <c:v>695.23774911574048</c:v>
                </c:pt>
                <c:pt idx="19">
                  <c:v>698.85877905905159</c:v>
                </c:pt>
                <c:pt idx="20">
                  <c:v>702.49866853331753</c:v>
                </c:pt>
                <c:pt idx="21">
                  <c:v>706.15751576526191</c:v>
                </c:pt>
                <c:pt idx="22">
                  <c:v>709.83541949320602</c:v>
                </c:pt>
                <c:pt idx="23">
                  <c:v>713.53247896973312</c:v>
                </c:pt>
                <c:pt idx="24">
                  <c:v>717.24879396436711</c:v>
                </c:pt>
                <c:pt idx="25">
                  <c:v>720.98446476626486</c:v>
                </c:pt>
                <c:pt idx="26">
                  <c:v>724.73959218692255</c:v>
                </c:pt>
                <c:pt idx="27">
                  <c:v>728.51427756289604</c:v>
                </c:pt>
                <c:pt idx="28">
                  <c:v>732.3086227585361</c:v>
                </c:pt>
                <c:pt idx="29">
                  <c:v>736.12273016873689</c:v>
                </c:pt>
                <c:pt idx="30">
                  <c:v>739.956702721699</c:v>
                </c:pt>
                <c:pt idx="31">
                  <c:v>743.81064388170785</c:v>
                </c:pt>
                <c:pt idx="32">
                  <c:v>747.68465765192514</c:v>
                </c:pt>
                <c:pt idx="33">
                  <c:v>751.57884857719557</c:v>
                </c:pt>
                <c:pt idx="34">
                  <c:v>755.49332174686845</c:v>
                </c:pt>
                <c:pt idx="35">
                  <c:v>759.42818279763344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57-4863-A1DB-5EB459B4B045}"/>
            </c:ext>
          </c:extLst>
        </c:ser>
        <c:ser>
          <c:idx val="3"/>
          <c:order val="1"/>
          <c:tx>
            <c:strRef>
              <c:f>'3 Examples'!$D$31:$D$66</c:f>
              <c:strCache>
                <c:ptCount val="36"/>
                <c:pt idx="0">
                  <c:v> € 130,21 </c:v>
                </c:pt>
                <c:pt idx="1">
                  <c:v> € 126,91 </c:v>
                </c:pt>
                <c:pt idx="2">
                  <c:v> € 123,60 </c:v>
                </c:pt>
                <c:pt idx="3">
                  <c:v> € 120,26 </c:v>
                </c:pt>
                <c:pt idx="4">
                  <c:v> € 116,91 </c:v>
                </c:pt>
                <c:pt idx="5">
                  <c:v> € 113,55 </c:v>
                </c:pt>
                <c:pt idx="6">
                  <c:v> € 110,16 </c:v>
                </c:pt>
                <c:pt idx="7">
                  <c:v> € 106,76 </c:v>
                </c:pt>
                <c:pt idx="8">
                  <c:v> € 103,34 </c:v>
                </c:pt>
                <c:pt idx="9">
                  <c:v> € 99,90 </c:v>
                </c:pt>
                <c:pt idx="10">
                  <c:v> € 96,45 </c:v>
                </c:pt>
                <c:pt idx="11">
                  <c:v> € 92,97 </c:v>
                </c:pt>
                <c:pt idx="12">
                  <c:v> € 89,48 </c:v>
                </c:pt>
                <c:pt idx="13">
                  <c:v> € 85,97 </c:v>
                </c:pt>
                <c:pt idx="14">
                  <c:v> € 82,44 </c:v>
                </c:pt>
                <c:pt idx="15">
                  <c:v> € 78,90 </c:v>
                </c:pt>
                <c:pt idx="16">
                  <c:v> € 75,33 </c:v>
                </c:pt>
                <c:pt idx="17">
                  <c:v> € 71,75 </c:v>
                </c:pt>
                <c:pt idx="18">
                  <c:v> € 68,15 </c:v>
                </c:pt>
                <c:pt idx="19">
                  <c:v> € 64,52 </c:v>
                </c:pt>
                <c:pt idx="20">
                  <c:v> € 60,88 </c:v>
                </c:pt>
                <c:pt idx="21">
                  <c:v> € 57,23 </c:v>
                </c:pt>
                <c:pt idx="22">
                  <c:v> € 53,55 </c:v>
                </c:pt>
                <c:pt idx="23">
                  <c:v> € 49,85 </c:v>
                </c:pt>
                <c:pt idx="24">
                  <c:v> € 46,13 </c:v>
                </c:pt>
                <c:pt idx="25">
                  <c:v> € 42,40 </c:v>
                </c:pt>
                <c:pt idx="26">
                  <c:v> € 38,64 </c:v>
                </c:pt>
                <c:pt idx="27">
                  <c:v> € 34,87 </c:v>
                </c:pt>
                <c:pt idx="28">
                  <c:v> € 31,07 </c:v>
                </c:pt>
                <c:pt idx="29">
                  <c:v> € 27,26 </c:v>
                </c:pt>
                <c:pt idx="30">
                  <c:v> € 23,43 </c:v>
                </c:pt>
                <c:pt idx="31">
                  <c:v> € 19,57 </c:v>
                </c:pt>
                <c:pt idx="32">
                  <c:v> € 15,70 </c:v>
                </c:pt>
                <c:pt idx="33">
                  <c:v> € 11,80 </c:v>
                </c:pt>
                <c:pt idx="34">
                  <c:v> € 7,89 </c:v>
                </c:pt>
                <c:pt idx="35">
                  <c:v> € 3,96 </c:v>
                </c:pt>
              </c:strCache>
            </c:strRef>
          </c:tx>
          <c:spPr>
            <a:ln w="3810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'3 Examples'!$A$31:$A$66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'3 Examples'!$D$31:$D$66</c:f>
              <c:numCache>
                <c:formatCode>_-[$€-2]\ * #,##0.00_-;\-[$€-2]\ * #,##0.00_-;_-[$€-2]\ * "-"??_-;_-@_-</c:formatCode>
                <c:ptCount val="36"/>
                <c:pt idx="0">
                  <c:v>130.20833333333334</c:v>
                </c:pt>
                <c:pt idx="1">
                  <c:v>126.91054580946334</c:v>
                </c:pt>
                <c:pt idx="2">
                  <c:v>123.59558230890656</c:v>
                </c:pt>
                <c:pt idx="3">
                  <c:v>120.263353373451</c:v>
                </c:pt>
                <c:pt idx="4">
                  <c:v>116.91376907895662</c:v>
                </c:pt>
                <c:pt idx="5">
                  <c:v>113.54673903292844</c:v>
                </c:pt>
                <c:pt idx="6">
                  <c:v>110.16217237207718</c:v>
                </c:pt>
                <c:pt idx="7">
                  <c:v>106.75997775986731</c:v>
                </c:pt>
                <c:pt idx="8">
                  <c:v>103.34006338405217</c:v>
                </c:pt>
                <c:pt idx="9">
                  <c:v>99.902336954196358</c:v>
                </c:pt>
                <c:pt idx="10">
                  <c:v>96.446705699185046</c:v>
                </c:pt>
                <c:pt idx="11">
                  <c:v>92.973076364720512</c:v>
                </c:pt>
                <c:pt idx="12">
                  <c:v>89.481355210805674</c:v>
                </c:pt>
                <c:pt idx="13">
                  <c:v>85.971448009214186</c:v>
                </c:pt>
                <c:pt idx="14">
                  <c:v>82.443260040947749</c:v>
                </c:pt>
                <c:pt idx="15">
                  <c:v>78.896696093679907</c:v>
                </c:pt>
                <c:pt idx="16">
                  <c:v>75.331660459186736</c:v>
                </c:pt>
                <c:pt idx="17">
                  <c:v>71.748056930763894</c:v>
                </c:pt>
                <c:pt idx="18">
                  <c:v>68.145788800630527</c:v>
                </c:pt>
                <c:pt idx="19">
                  <c:v>64.52475885731937</c:v>
                </c:pt>
                <c:pt idx="20">
                  <c:v>60.884869383053491</c:v>
                </c:pt>
                <c:pt idx="21">
                  <c:v>57.22602215110912</c:v>
                </c:pt>
                <c:pt idx="22">
                  <c:v>53.54811842316505</c:v>
                </c:pt>
                <c:pt idx="23">
                  <c:v>49.851058946637949</c:v>
                </c:pt>
                <c:pt idx="24">
                  <c:v>46.134743952003909</c:v>
                </c:pt>
                <c:pt idx="25">
                  <c:v>42.399073150106169</c:v>
                </c:pt>
                <c:pt idx="26">
                  <c:v>38.643945729448532</c:v>
                </c:pt>
                <c:pt idx="27">
                  <c:v>34.869260353474985</c:v>
                </c:pt>
                <c:pt idx="28">
                  <c:v>31.074915157834901</c:v>
                </c:pt>
                <c:pt idx="29">
                  <c:v>27.260807747634189</c:v>
                </c:pt>
                <c:pt idx="30">
                  <c:v>23.426835194672027</c:v>
                </c:pt>
                <c:pt idx="31">
                  <c:v>19.572894034663175</c:v>
                </c:pt>
                <c:pt idx="32">
                  <c:v>15.698880264445947</c:v>
                </c:pt>
                <c:pt idx="33">
                  <c:v>11.804689339175505</c:v>
                </c:pt>
                <c:pt idx="34">
                  <c:v>7.8902161695026116</c:v>
                </c:pt>
                <c:pt idx="35">
                  <c:v>3.955355118737673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57-4863-A1DB-5EB459B4B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2106432"/>
        <c:axId val="932107216"/>
      </c:lineChart>
      <c:catAx>
        <c:axId val="932106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baseline="0"/>
                  <a:t>Period</a:t>
                </a:r>
              </a:p>
            </c:rich>
          </c:tx>
          <c:layout>
            <c:manualLayout>
              <c:xMode val="edge"/>
              <c:yMode val="edge"/>
              <c:x val="0.41671426332902417"/>
              <c:y val="0.91905247138225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932107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3210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\$#,##0_);[Red]\(\$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93210643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000000000000011" l="0.70000000000000007" r="0.70000000000000007" t="0.75000000000000011" header="0.30000000000000004" footer="0.30000000000000004"/>
    <c:pageSetup horizontalDpi="1" verticalDpi="1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261937</xdr:colOff>
      <xdr:row>29</xdr:row>
      <xdr:rowOff>23812</xdr:rowOff>
    </xdr:from>
    <xdr:to>
      <xdr:col>12</xdr:col>
      <xdr:colOff>490537</xdr:colOff>
      <xdr:row>46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0.62593</cdr:x>
      <cdr:y>0.27031</cdr:y>
    </cdr:from>
    <cdr:to>
      <cdr:x>0.79944</cdr:x>
      <cdr:y>0.33754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38F8E15-161C-4001-A9B0-3A82646321BE}"/>
            </a:ext>
          </a:extLst>
        </cdr:cNvPr>
        <cdr:cNvSpPr txBox="1"/>
      </cdr:nvSpPr>
      <cdr:spPr>
        <a:xfrm xmlns:a="http://schemas.openxmlformats.org/drawingml/2006/main">
          <a:off x="3195638" y="919163"/>
          <a:ext cx="8858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Principal</a:t>
          </a:r>
        </a:p>
      </cdr:txBody>
    </cdr:sp>
  </cdr:relSizeAnchor>
  <cdr:relSizeAnchor xmlns:cdr="http://schemas.openxmlformats.org/drawingml/2006/chartDrawing">
    <cdr:from>
      <cdr:x>0.6278</cdr:x>
      <cdr:y>0.72409</cdr:y>
    </cdr:from>
    <cdr:to>
      <cdr:x>0.80131</cdr:x>
      <cdr:y>0.79132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3630604-4E54-4165-9D12-C481A1FAE923}"/>
            </a:ext>
          </a:extLst>
        </cdr:cNvPr>
        <cdr:cNvSpPr txBox="1"/>
      </cdr:nvSpPr>
      <cdr:spPr>
        <a:xfrm xmlns:a="http://schemas.openxmlformats.org/drawingml/2006/main">
          <a:off x="3205163" y="2462213"/>
          <a:ext cx="8858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Interest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ExpenseReport" displayName="tblExpenseReport" ref="A4:C8" totalsRowCount="1">
  <autoFilter ref="A4:C7" xr:uid="{00000000-0009-0000-0100-000001000000}"/>
  <tableColumns count="3">
    <tableColumn id="1" xr3:uid="{00000000-0010-0000-0000-000001000000}" name="Description" totalsRowLabel="Total"/>
    <tableColumn id="2" xr3:uid="{00000000-0010-0000-0000-000002000000}" name="Amount (USD)" totalsRowFunction="sum" totalsRowDxfId="8"/>
    <tableColumn id="3" xr3:uid="{00000000-0010-0000-0000-000003000000}" name="Amount(EUR)" totalsRowFunction="sum" dataDxfId="7" totalsRowDxfId="6">
      <calculatedColumnFormula>tblExpenseReport[[#This Row],[Amount (USD)]]*UsdRate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" displayName="Table1" ref="A30:D66" totalsRowShown="0" headerRowDxfId="5" dataDxfId="4">
  <autoFilter ref="A30:D66" xr:uid="{00000000-0009-0000-0100-000002000000}"/>
  <tableColumns count="4">
    <tableColumn id="1" xr3:uid="{00000000-0010-0000-0100-000001000000}" name="Period" dataDxfId="3">
      <calculatedColumnFormula>A30+1</calculatedColumnFormula>
    </tableColumn>
    <tableColumn id="2" xr3:uid="{00000000-0010-0000-0100-000002000000}" name="Payment" dataDxfId="2">
      <calculatedColumnFormula>PMT(AnnualInterestRate*(PaymentPeriod/12),NrOfPeriods,-LoanAmount)</calculatedColumnFormula>
    </tableColumn>
    <tableColumn id="3" xr3:uid="{00000000-0010-0000-0100-000003000000}" name="Principal" dataDxfId="1">
      <calculatedColumnFormula>PPMT(AnnualInterestRate*(PaymentPeriod/12),Table1[[#This Row],[Period]],NrOfPeriods,-LoanAmount)</calculatedColumnFormula>
    </tableColumn>
    <tableColumn id="4" xr3:uid="{00000000-0010-0000-0100-000004000000}" name="Interest" dataDxfId="0">
      <calculatedColumnFormula>IPMT(AnnualInterestRate*(PaymentPeriod/12),Table1[[#This Row],[Period]],NrOfPeriods,-LoanAmount)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9F90A09-A526-47FB-8C96-8D66FAE3D405}">
  <we:reference id="wa104380862" version="1.5.0.0" store="en-US" storeType="OMEX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F29"/>
  <sheetViews>
    <sheetView tabSelected="1" zoomScale="130" zoomScaleNormal="130" workbookViewId="0">
      <selection activeCell="D7" sqref="D7"/>
    </sheetView>
  </sheetViews>
  <sheetFormatPr defaultColWidth="9.0546875" defaultRowHeight="12.3" x14ac:dyDescent="0.4"/>
  <cols>
    <col min="1" max="1" width="10.71875" customWidth="1"/>
    <col min="2" max="4" width="9.88671875" customWidth="1"/>
    <col min="6" max="6" width="20.71875" customWidth="1"/>
  </cols>
  <sheetData>
    <row r="1" spans="1:4" s="2" customFormat="1" ht="19.5" customHeight="1" thickBot="1" x14ac:dyDescent="0.75">
      <c r="A1" s="41" t="s">
        <v>0</v>
      </c>
      <c r="B1" s="41"/>
      <c r="C1" s="41"/>
      <c r="D1" s="41"/>
    </row>
    <row r="2" spans="1:4" s="2" customFormat="1" ht="12.75" customHeight="1" thickTop="1" x14ac:dyDescent="0.7">
      <c r="A2" s="1"/>
    </row>
    <row r="3" spans="1:4" ht="14.4" x14ac:dyDescent="0.55000000000000004">
      <c r="A3" s="5"/>
      <c r="B3" s="6" t="s">
        <v>1</v>
      </c>
      <c r="C3" s="7">
        <v>15</v>
      </c>
      <c r="D3" s="5"/>
    </row>
    <row r="4" spans="1:4" ht="14.4" x14ac:dyDescent="0.55000000000000004">
      <c r="A4" s="5"/>
      <c r="B4" s="6" t="s">
        <v>2</v>
      </c>
      <c r="C4" s="7">
        <v>20</v>
      </c>
      <c r="D4" s="5"/>
    </row>
    <row r="5" spans="1:4" ht="14.4" x14ac:dyDescent="0.55000000000000004">
      <c r="A5" s="5"/>
      <c r="B5" s="6" t="s">
        <v>3</v>
      </c>
      <c r="C5" s="7">
        <v>10</v>
      </c>
      <c r="D5" s="5"/>
    </row>
    <row r="6" spans="1:4" x14ac:dyDescent="0.4">
      <c r="A6" s="5"/>
      <c r="B6" s="5"/>
      <c r="C6" s="5"/>
      <c r="D6" s="5"/>
    </row>
    <row r="7" spans="1:4" ht="14.4" x14ac:dyDescent="0.55000000000000004">
      <c r="A7" s="5"/>
      <c r="B7" s="6" t="s">
        <v>4</v>
      </c>
      <c r="C7" s="5"/>
      <c r="D7" s="45">
        <f>January+February+March</f>
        <v>45</v>
      </c>
    </row>
    <row r="8" spans="1:4" ht="14.4" x14ac:dyDescent="0.55000000000000004">
      <c r="A8" s="5"/>
      <c r="B8" s="6" t="s">
        <v>4</v>
      </c>
      <c r="C8" s="5"/>
      <c r="D8" s="45">
        <f>SUM(_qrt1)</f>
        <v>45</v>
      </c>
    </row>
    <row r="9" spans="1:4" x14ac:dyDescent="0.4">
      <c r="A9" s="5"/>
      <c r="B9" s="5"/>
      <c r="C9" s="5"/>
      <c r="D9" s="5"/>
    </row>
    <row r="10" spans="1:4" x14ac:dyDescent="0.4">
      <c r="A10" s="5"/>
      <c r="B10" s="5"/>
      <c r="C10" s="5"/>
      <c r="D10" s="5"/>
    </row>
    <row r="11" spans="1:4" s="2" customFormat="1" ht="19.5" customHeight="1" x14ac:dyDescent="0.7">
      <c r="A11" s="42" t="s">
        <v>5</v>
      </c>
      <c r="B11" s="42"/>
      <c r="C11" s="42"/>
      <c r="D11" s="42"/>
    </row>
    <row r="12" spans="1:4" x14ac:dyDescent="0.4">
      <c r="A12" s="8" t="s">
        <v>6</v>
      </c>
      <c r="B12" s="5"/>
      <c r="C12" s="5"/>
      <c r="D12" s="5"/>
    </row>
    <row r="13" spans="1:4" ht="14.4" x14ac:dyDescent="0.55000000000000004">
      <c r="A13" s="5"/>
      <c r="B13" s="6" t="s">
        <v>7</v>
      </c>
      <c r="C13" s="7">
        <v>16</v>
      </c>
      <c r="D13" s="5"/>
    </row>
    <row r="14" spans="1:4" ht="14.4" x14ac:dyDescent="0.55000000000000004">
      <c r="A14" s="5"/>
      <c r="B14" s="6" t="s">
        <v>8</v>
      </c>
      <c r="C14" s="7">
        <v>14</v>
      </c>
      <c r="D14" s="5"/>
    </row>
    <row r="15" spans="1:4" ht="14.4" x14ac:dyDescent="0.55000000000000004">
      <c r="A15" s="5"/>
      <c r="B15" s="6" t="s">
        <v>9</v>
      </c>
      <c r="C15" s="7">
        <v>20</v>
      </c>
      <c r="D15" s="5"/>
    </row>
    <row r="16" spans="1:4" x14ac:dyDescent="0.4">
      <c r="A16" s="5"/>
      <c r="B16" s="5"/>
      <c r="C16" s="5"/>
      <c r="D16" s="5"/>
    </row>
    <row r="17" spans="1:6" ht="14.4" x14ac:dyDescent="0.55000000000000004">
      <c r="A17" s="5"/>
      <c r="B17" s="6" t="s">
        <v>10</v>
      </c>
      <c r="C17" s="5"/>
      <c r="D17" s="45">
        <f>April+May+June</f>
        <v>50</v>
      </c>
    </row>
    <row r="18" spans="1:6" ht="14.4" x14ac:dyDescent="0.55000000000000004">
      <c r="A18" s="5"/>
      <c r="B18" s="6" t="s">
        <v>10</v>
      </c>
      <c r="C18" s="5"/>
      <c r="D18" s="45">
        <f>SUM(_qrt2)</f>
        <v>50</v>
      </c>
    </row>
    <row r="19" spans="1:6" x14ac:dyDescent="0.4">
      <c r="A19" s="5"/>
      <c r="B19" s="5"/>
      <c r="C19" s="5"/>
      <c r="D19" s="5"/>
    </row>
    <row r="20" spans="1:6" x14ac:dyDescent="0.4">
      <c r="A20" s="5"/>
      <c r="B20" s="5"/>
      <c r="C20" s="5"/>
      <c r="D20" s="5"/>
    </row>
    <row r="21" spans="1:6" s="2" customFormat="1" ht="19.5" customHeight="1" x14ac:dyDescent="0.7">
      <c r="A21" s="42" t="s">
        <v>11</v>
      </c>
      <c r="B21" s="42"/>
      <c r="C21" s="42"/>
      <c r="D21" s="42"/>
    </row>
    <row r="22" spans="1:6" x14ac:dyDescent="0.4">
      <c r="A22" s="5"/>
      <c r="B22" s="5"/>
      <c r="C22" s="5"/>
      <c r="D22" s="5"/>
    </row>
    <row r="23" spans="1:6" ht="14.4" x14ac:dyDescent="0.55000000000000004">
      <c r="A23" s="5"/>
      <c r="B23" s="6" t="s">
        <v>12</v>
      </c>
      <c r="C23" s="6" t="s">
        <v>13</v>
      </c>
      <c r="D23" s="6" t="s">
        <v>14</v>
      </c>
      <c r="F23" t="s">
        <v>15</v>
      </c>
    </row>
    <row r="24" spans="1:6" ht="14.4" x14ac:dyDescent="0.55000000000000004">
      <c r="A24" s="5"/>
      <c r="B24" s="7">
        <v>15</v>
      </c>
      <c r="C24" s="7">
        <v>16</v>
      </c>
      <c r="D24" s="7">
        <v>12</v>
      </c>
      <c r="E24" t="s">
        <v>16</v>
      </c>
      <c r="F24" s="9" t="s">
        <v>46</v>
      </c>
    </row>
    <row r="25" spans="1:6" ht="14.4" x14ac:dyDescent="0.55000000000000004">
      <c r="A25" s="5"/>
      <c r="B25" s="7">
        <v>20</v>
      </c>
      <c r="C25" s="7">
        <v>14</v>
      </c>
      <c r="D25" s="7">
        <v>14</v>
      </c>
    </row>
    <row r="26" spans="1:6" ht="14.4" x14ac:dyDescent="0.55000000000000004">
      <c r="A26" s="5"/>
      <c r="B26" s="7">
        <v>10</v>
      </c>
      <c r="C26" s="7">
        <v>20</v>
      </c>
      <c r="D26" s="7">
        <v>17</v>
      </c>
    </row>
    <row r="27" spans="1:6" x14ac:dyDescent="0.4">
      <c r="A27" s="5"/>
      <c r="B27" s="5"/>
      <c r="C27" s="5"/>
      <c r="D27" s="5"/>
    </row>
    <row r="28" spans="1:6" ht="14.4" x14ac:dyDescent="0.55000000000000004">
      <c r="A28" s="6" t="s">
        <v>17</v>
      </c>
      <c r="B28" s="45">
        <f>SUM(July)</f>
        <v>45</v>
      </c>
      <c r="C28" s="45">
        <f>SUM(August)</f>
        <v>50</v>
      </c>
      <c r="D28" s="45">
        <f>SUM(September)</f>
        <v>43</v>
      </c>
      <c r="F28" t="s">
        <v>18</v>
      </c>
    </row>
    <row r="29" spans="1:6" x14ac:dyDescent="0.4">
      <c r="A29" s="5"/>
      <c r="B29" s="5"/>
      <c r="C29" s="5"/>
      <c r="D29" s="5"/>
    </row>
  </sheetData>
  <mergeCells count="3">
    <mergeCell ref="A1:D1"/>
    <mergeCell ref="A11:D11"/>
    <mergeCell ref="A21:D2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G52"/>
  <sheetViews>
    <sheetView topLeftCell="A26" zoomScale="115" zoomScaleNormal="115" workbookViewId="0">
      <selection activeCell="A45" sqref="A45"/>
    </sheetView>
  </sheetViews>
  <sheetFormatPr defaultColWidth="9.0546875" defaultRowHeight="12.3" x14ac:dyDescent="0.4"/>
  <cols>
    <col min="1" max="1" width="18.109375" customWidth="1"/>
    <col min="2" max="2" width="13" customWidth="1"/>
    <col min="3" max="3" width="15.109375" bestFit="1" customWidth="1"/>
    <col min="4" max="4" width="13" customWidth="1"/>
    <col min="7" max="7" width="18.609375" customWidth="1"/>
  </cols>
  <sheetData>
    <row r="1" spans="1:4" s="2" customFormat="1" ht="19.5" customHeight="1" thickBot="1" x14ac:dyDescent="0.75">
      <c r="A1" s="41" t="s">
        <v>19</v>
      </c>
      <c r="B1" s="41"/>
      <c r="C1" s="41"/>
      <c r="D1" s="41"/>
    </row>
    <row r="2" spans="1:4" ht="12.6" thickTop="1" x14ac:dyDescent="0.4"/>
    <row r="4" spans="1:4" ht="17.100000000000001" thickBot="1" x14ac:dyDescent="0.7">
      <c r="A4" s="43" t="s">
        <v>20</v>
      </c>
      <c r="B4" s="43"/>
      <c r="C4" s="43"/>
      <c r="D4" s="43"/>
    </row>
    <row r="5" spans="1:4" ht="12.6" thickTop="1" x14ac:dyDescent="0.4"/>
    <row r="6" spans="1:4" ht="14.4" x14ac:dyDescent="0.55000000000000004">
      <c r="A6" s="37" t="s">
        <v>111</v>
      </c>
      <c r="B6" s="37" t="s">
        <v>21</v>
      </c>
      <c r="C6" s="37" t="s">
        <v>23</v>
      </c>
      <c r="D6" s="37" t="s">
        <v>22</v>
      </c>
    </row>
    <row r="7" spans="1:4" ht="14.4" x14ac:dyDescent="0.55000000000000004">
      <c r="A7" s="37" t="s">
        <v>24</v>
      </c>
      <c r="B7" s="40" t="s">
        <v>25</v>
      </c>
      <c r="C7" s="38">
        <v>8401940</v>
      </c>
      <c r="D7" s="39">
        <v>83871</v>
      </c>
    </row>
    <row r="8" spans="1:4" ht="14.4" x14ac:dyDescent="0.55000000000000004">
      <c r="A8" s="37" t="s">
        <v>26</v>
      </c>
      <c r="B8" s="40" t="s">
        <v>27</v>
      </c>
      <c r="C8" s="38">
        <v>11000638</v>
      </c>
      <c r="D8" s="39">
        <v>30528</v>
      </c>
    </row>
    <row r="9" spans="1:4" ht="14.4" x14ac:dyDescent="0.55000000000000004">
      <c r="A9" s="37" t="s">
        <v>47</v>
      </c>
      <c r="B9" s="40" t="s">
        <v>48</v>
      </c>
      <c r="C9" s="38">
        <v>7364570</v>
      </c>
      <c r="D9" s="39">
        <v>110879</v>
      </c>
    </row>
    <row r="10" spans="1:4" ht="14.4" x14ac:dyDescent="0.55000000000000004">
      <c r="A10" s="37" t="s">
        <v>112</v>
      </c>
      <c r="B10" s="40" t="s">
        <v>113</v>
      </c>
      <c r="C10" s="38">
        <v>4284889</v>
      </c>
      <c r="D10" s="39">
        <v>56594</v>
      </c>
    </row>
    <row r="11" spans="1:4" ht="14.4" x14ac:dyDescent="0.55000000000000004">
      <c r="A11" s="37" t="s">
        <v>59</v>
      </c>
      <c r="B11" s="40" t="s">
        <v>60</v>
      </c>
      <c r="C11" s="38">
        <v>840407</v>
      </c>
      <c r="D11" s="39">
        <v>9251</v>
      </c>
    </row>
    <row r="12" spans="1:4" ht="14.4" x14ac:dyDescent="0.55000000000000004">
      <c r="A12" s="37" t="s">
        <v>49</v>
      </c>
      <c r="B12" s="40" t="s">
        <v>50</v>
      </c>
      <c r="C12" s="38">
        <v>10436560</v>
      </c>
      <c r="D12" s="39">
        <v>78867</v>
      </c>
    </row>
    <row r="13" spans="1:4" ht="14.4" x14ac:dyDescent="0.55000000000000004">
      <c r="A13" s="37" t="s">
        <v>28</v>
      </c>
      <c r="B13" s="40" t="s">
        <v>51</v>
      </c>
      <c r="C13" s="38">
        <v>5560628</v>
      </c>
      <c r="D13" s="39">
        <v>43094</v>
      </c>
    </row>
    <row r="14" spans="1:4" ht="14.4" x14ac:dyDescent="0.55000000000000004">
      <c r="A14" s="37" t="s">
        <v>52</v>
      </c>
      <c r="B14" s="40" t="s">
        <v>53</v>
      </c>
      <c r="C14" s="38">
        <v>1294455</v>
      </c>
      <c r="D14" s="39">
        <v>45228</v>
      </c>
    </row>
    <row r="15" spans="1:4" ht="14.4" x14ac:dyDescent="0.55000000000000004">
      <c r="A15" s="37" t="s">
        <v>29</v>
      </c>
      <c r="B15" s="40" t="s">
        <v>77</v>
      </c>
      <c r="C15" s="38">
        <v>5375276</v>
      </c>
      <c r="D15" s="39">
        <v>338145</v>
      </c>
    </row>
    <row r="16" spans="1:4" ht="14.4" x14ac:dyDescent="0.55000000000000004">
      <c r="A16" s="37" t="s">
        <v>30</v>
      </c>
      <c r="B16" s="40" t="s">
        <v>57</v>
      </c>
      <c r="C16" s="38">
        <v>64933400</v>
      </c>
      <c r="D16" s="39">
        <v>643427</v>
      </c>
    </row>
    <row r="17" spans="1:4" ht="14.4" x14ac:dyDescent="0.55000000000000004">
      <c r="A17" s="37" t="s">
        <v>114</v>
      </c>
      <c r="B17" s="40" t="s">
        <v>115</v>
      </c>
      <c r="C17" s="38">
        <v>80219695</v>
      </c>
      <c r="D17" s="39">
        <v>357022</v>
      </c>
    </row>
    <row r="18" spans="1:4" ht="14.4" x14ac:dyDescent="0.55000000000000004">
      <c r="A18" s="37" t="s">
        <v>31</v>
      </c>
      <c r="B18" s="40" t="s">
        <v>55</v>
      </c>
      <c r="C18" s="38">
        <v>10816286</v>
      </c>
      <c r="D18" s="39">
        <v>131957</v>
      </c>
    </row>
    <row r="19" spans="1:4" ht="14.4" x14ac:dyDescent="0.55000000000000004">
      <c r="A19" s="37" t="s">
        <v>65</v>
      </c>
      <c r="B19" s="40" t="s">
        <v>66</v>
      </c>
      <c r="C19" s="38">
        <v>9937628</v>
      </c>
      <c r="D19" s="39">
        <v>93028</v>
      </c>
    </row>
    <row r="20" spans="1:4" ht="14.4" x14ac:dyDescent="0.55000000000000004">
      <c r="A20" s="37" t="s">
        <v>32</v>
      </c>
      <c r="B20" s="40" t="s">
        <v>54</v>
      </c>
      <c r="C20" s="38">
        <v>4574888</v>
      </c>
      <c r="D20" s="39">
        <v>70273</v>
      </c>
    </row>
    <row r="21" spans="1:4" ht="14.4" x14ac:dyDescent="0.55000000000000004">
      <c r="A21" s="37" t="s">
        <v>33</v>
      </c>
      <c r="B21" s="40" t="s">
        <v>58</v>
      </c>
      <c r="C21" s="38">
        <v>59433744</v>
      </c>
      <c r="D21" s="39">
        <v>301340</v>
      </c>
    </row>
    <row r="22" spans="1:4" ht="14.4" x14ac:dyDescent="0.55000000000000004">
      <c r="A22" s="37" t="s">
        <v>61</v>
      </c>
      <c r="B22" s="40" t="s">
        <v>62</v>
      </c>
      <c r="C22" s="38">
        <v>2070371</v>
      </c>
      <c r="D22" s="39">
        <v>64589</v>
      </c>
    </row>
    <row r="23" spans="1:4" ht="14.4" x14ac:dyDescent="0.55000000000000004">
      <c r="A23" s="37" t="s">
        <v>63</v>
      </c>
      <c r="B23" s="40" t="s">
        <v>64</v>
      </c>
      <c r="C23" s="38">
        <v>3043429</v>
      </c>
      <c r="D23" s="39">
        <v>65300</v>
      </c>
    </row>
    <row r="24" spans="1:4" ht="14.4" x14ac:dyDescent="0.55000000000000004">
      <c r="A24" s="37" t="s">
        <v>34</v>
      </c>
      <c r="B24" s="40" t="s">
        <v>34</v>
      </c>
      <c r="C24" s="38">
        <v>431437</v>
      </c>
      <c r="D24" s="39">
        <v>2586</v>
      </c>
    </row>
    <row r="25" spans="1:4" ht="14.4" x14ac:dyDescent="0.55000000000000004">
      <c r="A25" s="37" t="s">
        <v>116</v>
      </c>
      <c r="B25" s="40" t="s">
        <v>117</v>
      </c>
      <c r="C25" s="38">
        <v>417432</v>
      </c>
      <c r="D25" s="39">
        <v>316</v>
      </c>
    </row>
    <row r="26" spans="1:4" ht="14.4" x14ac:dyDescent="0.55000000000000004">
      <c r="A26" s="37" t="s">
        <v>35</v>
      </c>
      <c r="B26" s="40" t="s">
        <v>67</v>
      </c>
      <c r="C26" s="38">
        <v>16655799</v>
      </c>
      <c r="D26" s="39">
        <v>41543</v>
      </c>
    </row>
    <row r="27" spans="1:4" ht="14.4" x14ac:dyDescent="0.55000000000000004">
      <c r="A27" s="37" t="s">
        <v>68</v>
      </c>
      <c r="B27" s="40" t="s">
        <v>69</v>
      </c>
      <c r="C27" s="38">
        <v>38044565</v>
      </c>
      <c r="D27" s="39">
        <v>312685</v>
      </c>
    </row>
    <row r="28" spans="1:4" ht="14.4" x14ac:dyDescent="0.55000000000000004">
      <c r="A28" s="37" t="s">
        <v>36</v>
      </c>
      <c r="B28" s="40" t="s">
        <v>70</v>
      </c>
      <c r="C28" s="38">
        <v>10562178</v>
      </c>
      <c r="D28" s="39">
        <v>92090</v>
      </c>
    </row>
    <row r="29" spans="1:4" ht="14.4" x14ac:dyDescent="0.55000000000000004">
      <c r="A29" s="37" t="s">
        <v>71</v>
      </c>
      <c r="B29" s="40" t="s">
        <v>72</v>
      </c>
      <c r="C29" s="38">
        <v>20121641</v>
      </c>
      <c r="D29" s="39">
        <v>238391</v>
      </c>
    </row>
    <row r="30" spans="1:4" ht="14.4" x14ac:dyDescent="0.55000000000000004">
      <c r="A30" s="37" t="s">
        <v>75</v>
      </c>
      <c r="B30" s="40" t="s">
        <v>76</v>
      </c>
      <c r="C30" s="38">
        <v>5295014</v>
      </c>
      <c r="D30" s="39">
        <v>49035</v>
      </c>
    </row>
    <row r="31" spans="1:4" ht="14.4" x14ac:dyDescent="0.55000000000000004">
      <c r="A31" s="37" t="s">
        <v>73</v>
      </c>
      <c r="B31" s="40" t="s">
        <v>74</v>
      </c>
      <c r="C31" s="38">
        <v>2050189</v>
      </c>
      <c r="D31" s="39">
        <v>20273</v>
      </c>
    </row>
    <row r="32" spans="1:4" ht="14.4" x14ac:dyDescent="0.55000000000000004">
      <c r="A32" s="37" t="s">
        <v>37</v>
      </c>
      <c r="B32" s="40" t="s">
        <v>56</v>
      </c>
      <c r="C32" s="38">
        <v>46815910</v>
      </c>
      <c r="D32" s="39">
        <v>505370</v>
      </c>
    </row>
    <row r="33" spans="1:7" ht="14.4" x14ac:dyDescent="0.55000000000000004">
      <c r="A33" s="37" t="s">
        <v>38</v>
      </c>
      <c r="B33" s="40" t="s">
        <v>78</v>
      </c>
      <c r="C33" s="38">
        <v>9482855</v>
      </c>
      <c r="D33" s="39">
        <v>450295</v>
      </c>
    </row>
    <row r="34" spans="1:7" ht="14.4" x14ac:dyDescent="0.55000000000000004">
      <c r="A34" s="37" t="s">
        <v>118</v>
      </c>
      <c r="B34" s="40" t="s">
        <v>119</v>
      </c>
      <c r="C34" s="38">
        <v>63182180</v>
      </c>
      <c r="D34" s="39">
        <v>243610</v>
      </c>
    </row>
    <row r="37" spans="1:7" ht="17.100000000000001" thickBot="1" x14ac:dyDescent="0.7">
      <c r="A37" s="43" t="s">
        <v>39</v>
      </c>
      <c r="B37" s="43"/>
      <c r="C37" s="43"/>
      <c r="D37" s="43"/>
    </row>
    <row r="38" spans="1:7" ht="12.6" thickTop="1" x14ac:dyDescent="0.4"/>
    <row r="39" spans="1:7" ht="15.3" x14ac:dyDescent="0.55000000000000004">
      <c r="A39" s="3" t="s">
        <v>120</v>
      </c>
      <c r="B39" s="4"/>
      <c r="C39" s="4"/>
      <c r="D39" s="4"/>
      <c r="E39" s="4"/>
      <c r="G39" s="46">
        <f>SUM(Surface)</f>
        <v>4479587</v>
      </c>
    </row>
    <row r="40" spans="1:7" ht="14.4" x14ac:dyDescent="0.55000000000000004">
      <c r="A40" s="3" t="s">
        <v>40</v>
      </c>
      <c r="G40" s="46" t="str">
        <f>Capital Spain</f>
        <v>Madrid</v>
      </c>
    </row>
    <row r="41" spans="1:7" ht="14.4" x14ac:dyDescent="0.55000000000000004">
      <c r="A41" s="3" t="s">
        <v>41</v>
      </c>
      <c r="G41" s="46">
        <f>Inhabitants Sweden</f>
        <v>9482855</v>
      </c>
    </row>
    <row r="42" spans="1:7" ht="14.4" x14ac:dyDescent="0.55000000000000004">
      <c r="A42" s="3" t="s">
        <v>42</v>
      </c>
      <c r="G42" s="46">
        <f>Surface Ireland</f>
        <v>70273</v>
      </c>
    </row>
    <row r="43" spans="1:7" ht="15.3" x14ac:dyDescent="0.55000000000000004">
      <c r="A43" s="3" t="s">
        <v>43</v>
      </c>
      <c r="B43" s="4"/>
      <c r="C43" s="4"/>
      <c r="D43" s="4"/>
      <c r="E43" s="4"/>
      <c r="G43" s="46">
        <f>Inhabitants Belgium/Surface Belgium</f>
        <v>360.34584643605871</v>
      </c>
    </row>
    <row r="44" spans="1:7" ht="15.3" x14ac:dyDescent="0.55000000000000004">
      <c r="A44" s="3" t="s">
        <v>44</v>
      </c>
      <c r="B44" s="4"/>
      <c r="C44" s="4"/>
      <c r="D44" s="4"/>
      <c r="E44" s="4"/>
      <c r="G44" s="46">
        <f>Inhabitants France+Inhabitants Germany+Inhabitants Italy</f>
        <v>204586839</v>
      </c>
    </row>
    <row r="45" spans="1:7" ht="14.4" x14ac:dyDescent="0.55000000000000004">
      <c r="A45" s="3" t="s">
        <v>45</v>
      </c>
      <c r="G45" s="47">
        <f>Inhabitants United_Kingdom/SUM(Inhabitants)</f>
        <v>0.12569865889689277</v>
      </c>
    </row>
    <row r="46" spans="1:7" x14ac:dyDescent="0.4">
      <c r="B46" s="9" t="s">
        <v>121</v>
      </c>
    </row>
    <row r="50" spans="2:5" ht="15" x14ac:dyDescent="0.5">
      <c r="B50" s="4"/>
      <c r="C50" s="4"/>
      <c r="D50" s="4"/>
      <c r="E50" s="4"/>
    </row>
    <row r="51" spans="2:5" ht="15" x14ac:dyDescent="0.5">
      <c r="B51" s="4"/>
      <c r="C51" s="4"/>
      <c r="D51" s="4"/>
      <c r="E51" s="4"/>
    </row>
    <row r="52" spans="2:5" ht="15" x14ac:dyDescent="0.5">
      <c r="B52" s="4"/>
      <c r="C52" s="4"/>
      <c r="D52" s="4"/>
      <c r="E52" s="4"/>
    </row>
  </sheetData>
  <mergeCells count="3">
    <mergeCell ref="A1:D1"/>
    <mergeCell ref="A4:D4"/>
    <mergeCell ref="A37:D37"/>
  </mergeCells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I66"/>
  <sheetViews>
    <sheetView zoomScale="130" zoomScaleNormal="130" workbookViewId="0">
      <selection activeCell="E17" sqref="E17:E18"/>
    </sheetView>
  </sheetViews>
  <sheetFormatPr defaultColWidth="9.0546875" defaultRowHeight="12.3" x14ac:dyDescent="0.4"/>
  <cols>
    <col min="1" max="1" width="25.27734375" customWidth="1"/>
    <col min="2" max="3" width="15.609375" customWidth="1"/>
    <col min="4" max="4" width="13.609375" bestFit="1" customWidth="1"/>
    <col min="5" max="5" width="7.33203125" bestFit="1" customWidth="1"/>
    <col min="6" max="6" width="13.109375" bestFit="1" customWidth="1"/>
  </cols>
  <sheetData>
    <row r="1" spans="1:9" ht="14.4" x14ac:dyDescent="0.55000000000000004">
      <c r="A1" s="25" t="s">
        <v>98</v>
      </c>
    </row>
    <row r="2" spans="1:9" ht="19.5" thickBot="1" x14ac:dyDescent="0.75">
      <c r="A2" s="44" t="s">
        <v>79</v>
      </c>
      <c r="B2" s="44"/>
      <c r="C2" s="44"/>
      <c r="D2" s="12" t="s">
        <v>86</v>
      </c>
      <c r="E2" s="24">
        <v>0.98699999999999999</v>
      </c>
    </row>
    <row r="3" spans="1:9" ht="6" customHeight="1" thickTop="1" x14ac:dyDescent="0.4"/>
    <row r="4" spans="1:9" x14ac:dyDescent="0.4">
      <c r="A4" t="s">
        <v>80</v>
      </c>
      <c r="B4" t="s">
        <v>81</v>
      </c>
      <c r="C4" t="s">
        <v>82</v>
      </c>
    </row>
    <row r="5" spans="1:9" x14ac:dyDescent="0.4">
      <c r="A5" t="s">
        <v>83</v>
      </c>
      <c r="B5" s="10">
        <v>60</v>
      </c>
      <c r="C5" s="10">
        <f>tblExpenseReport[[#This Row],[Amount (USD)]]*UsdRate</f>
        <v>59.22</v>
      </c>
    </row>
    <row r="6" spans="1:9" x14ac:dyDescent="0.4">
      <c r="A6" t="s">
        <v>84</v>
      </c>
      <c r="B6" s="10">
        <v>550</v>
      </c>
      <c r="C6" s="10">
        <f>tblExpenseReport[[#This Row],[Amount (USD)]]*UsdRate</f>
        <v>542.85</v>
      </c>
    </row>
    <row r="7" spans="1:9" x14ac:dyDescent="0.4">
      <c r="A7" t="s">
        <v>85</v>
      </c>
      <c r="B7" s="10">
        <v>120</v>
      </c>
      <c r="C7" s="10">
        <f>tblExpenseReport[[#This Row],[Amount (USD)]]*UsdRate</f>
        <v>118.44</v>
      </c>
    </row>
    <row r="8" spans="1:9" x14ac:dyDescent="0.4">
      <c r="A8" t="s">
        <v>87</v>
      </c>
      <c r="B8" s="11">
        <f>SUBTOTAL(109,tblExpenseReport[Amount (USD)])</f>
        <v>730</v>
      </c>
      <c r="C8" s="11">
        <f>SUBTOTAL(109,tblExpenseReport[Amount(EUR)])</f>
        <v>720.51</v>
      </c>
    </row>
    <row r="12" spans="1:9" ht="14.4" x14ac:dyDescent="0.55000000000000004">
      <c r="A12" s="25" t="s">
        <v>99</v>
      </c>
    </row>
    <row r="13" spans="1:9" ht="19.5" thickBot="1" x14ac:dyDescent="0.75">
      <c r="A13" s="44" t="s">
        <v>100</v>
      </c>
      <c r="B13" s="44"/>
      <c r="C13" s="44"/>
      <c r="D13" s="44"/>
      <c r="E13" s="44"/>
      <c r="F13" s="44"/>
    </row>
    <row r="14" spans="1:9" ht="6.75" customHeight="1" thickTop="1" x14ac:dyDescent="0.4"/>
    <row r="15" spans="1:9" ht="14.4" x14ac:dyDescent="0.55000000000000004">
      <c r="A15" s="14" t="s">
        <v>88</v>
      </c>
      <c r="B15" s="15" t="s">
        <v>89</v>
      </c>
      <c r="C15" s="15" t="s">
        <v>90</v>
      </c>
      <c r="D15" s="15" t="s">
        <v>91</v>
      </c>
      <c r="E15" s="15" t="s">
        <v>92</v>
      </c>
      <c r="F15" s="16" t="s">
        <v>93</v>
      </c>
      <c r="H15" s="12" t="s">
        <v>94</v>
      </c>
      <c r="I15" s="13">
        <v>0.21</v>
      </c>
    </row>
    <row r="16" spans="1:9" x14ac:dyDescent="0.4">
      <c r="A16" s="17" t="s">
        <v>95</v>
      </c>
      <c r="B16" s="5">
        <v>3</v>
      </c>
      <c r="C16" s="18">
        <v>25</v>
      </c>
      <c r="D16" s="19">
        <f>B16*C16</f>
        <v>75</v>
      </c>
      <c r="E16" s="19">
        <f>D16*VatRate</f>
        <v>15.75</v>
      </c>
      <c r="F16" s="20">
        <f>D16+E16</f>
        <v>90.75</v>
      </c>
    </row>
    <row r="17" spans="1:6" x14ac:dyDescent="0.4">
      <c r="A17" s="17" t="s">
        <v>96</v>
      </c>
      <c r="B17" s="5">
        <v>4</v>
      </c>
      <c r="C17" s="18">
        <v>150</v>
      </c>
      <c r="D17" s="19">
        <f t="shared" ref="D17:D18" si="0">B17*C17</f>
        <v>600</v>
      </c>
      <c r="E17" s="19">
        <f>D17*VatRate</f>
        <v>126</v>
      </c>
      <c r="F17" s="20">
        <f t="shared" ref="F17:F18" si="1">D17+E17</f>
        <v>726</v>
      </c>
    </row>
    <row r="18" spans="1:6" x14ac:dyDescent="0.4">
      <c r="A18" s="17" t="s">
        <v>97</v>
      </c>
      <c r="B18" s="5">
        <v>5</v>
      </c>
      <c r="C18" s="18">
        <v>15</v>
      </c>
      <c r="D18" s="19">
        <f t="shared" si="0"/>
        <v>75</v>
      </c>
      <c r="E18" s="19">
        <f>D18*VatRate</f>
        <v>15.75</v>
      </c>
      <c r="F18" s="20">
        <f t="shared" si="1"/>
        <v>90.75</v>
      </c>
    </row>
    <row r="19" spans="1:6" x14ac:dyDescent="0.4">
      <c r="A19" s="21"/>
      <c r="B19" s="22"/>
      <c r="C19" s="22"/>
      <c r="D19" s="22"/>
      <c r="E19" s="22"/>
      <c r="F19" s="23">
        <f>SUM(F16:F18)</f>
        <v>907.5</v>
      </c>
    </row>
    <row r="22" spans="1:6" ht="14.4" x14ac:dyDescent="0.55000000000000004">
      <c r="A22" s="25" t="s">
        <v>109</v>
      </c>
    </row>
    <row r="23" spans="1:6" ht="19.5" thickBot="1" x14ac:dyDescent="0.75">
      <c r="A23" s="44" t="s">
        <v>110</v>
      </c>
      <c r="B23" s="44"/>
      <c r="C23" s="44"/>
      <c r="D23" s="44"/>
    </row>
    <row r="24" spans="1:6" ht="7.5" customHeight="1" thickTop="1" x14ac:dyDescent="0.4"/>
    <row r="25" spans="1:6" ht="14.4" x14ac:dyDescent="0.55000000000000004">
      <c r="A25" s="26" t="s">
        <v>101</v>
      </c>
      <c r="B25" s="35">
        <v>25000</v>
      </c>
    </row>
    <row r="26" spans="1:6" ht="14.4" x14ac:dyDescent="0.55000000000000004">
      <c r="A26" s="26" t="s">
        <v>102</v>
      </c>
      <c r="B26" s="27">
        <v>6.25E-2</v>
      </c>
    </row>
    <row r="27" spans="1:6" ht="14.4" x14ac:dyDescent="0.55000000000000004">
      <c r="A27" s="26" t="s">
        <v>103</v>
      </c>
      <c r="B27" s="28">
        <v>1</v>
      </c>
    </row>
    <row r="28" spans="1:6" ht="14.4" x14ac:dyDescent="0.55000000000000004">
      <c r="A28" s="26" t="s">
        <v>104</v>
      </c>
      <c r="B28" s="29">
        <v>36</v>
      </c>
    </row>
    <row r="29" spans="1:6" x14ac:dyDescent="0.4">
      <c r="B29" s="30"/>
    </row>
    <row r="30" spans="1:6" ht="14.4" x14ac:dyDescent="0.55000000000000004">
      <c r="A30" s="31" t="s">
        <v>105</v>
      </c>
      <c r="B30" s="32" t="s">
        <v>106</v>
      </c>
      <c r="C30" s="32" t="s">
        <v>107</v>
      </c>
      <c r="D30" s="32" t="s">
        <v>108</v>
      </c>
    </row>
    <row r="31" spans="1:6" ht="14.4" x14ac:dyDescent="0.55000000000000004">
      <c r="A31" s="33">
        <v>1</v>
      </c>
      <c r="B31" s="36">
        <f t="shared" ref="B31:B66" si="2">PMT(AnnualInterestRate*(PaymentPeriod/12),NrOfPeriods,-LoanAmount)</f>
        <v>763.3835379163711</v>
      </c>
      <c r="C31" s="36">
        <f>PPMT(AnnualInterestRate*(PaymentPeriod/12),Table1[[#This Row],[Period]],NrOfPeriods,-LoanAmount)</f>
        <v>633.17520458303773</v>
      </c>
      <c r="D31" s="36">
        <f>IPMT(AnnualInterestRate*(PaymentPeriod/12),Table1[[#This Row],[Period]],NrOfPeriods,-LoanAmount)</f>
        <v>130.20833333333334</v>
      </c>
    </row>
    <row r="32" spans="1:6" ht="14.4" x14ac:dyDescent="0.55000000000000004">
      <c r="A32" s="34">
        <f>A31+1</f>
        <v>2</v>
      </c>
      <c r="B32" s="36">
        <f t="shared" si="2"/>
        <v>763.3835379163711</v>
      </c>
      <c r="C32" s="36">
        <f>PPMT(AnnualInterestRate*(PaymentPeriod/12),Table1[[#This Row],[Period]],NrOfPeriods,-LoanAmount)</f>
        <v>636.47299210690767</v>
      </c>
      <c r="D32" s="36">
        <f>IPMT(AnnualInterestRate*(PaymentPeriod/12),Table1[[#This Row],[Period]],NrOfPeriods,-LoanAmount)</f>
        <v>126.91054580946334</v>
      </c>
    </row>
    <row r="33" spans="1:4" ht="14.4" x14ac:dyDescent="0.55000000000000004">
      <c r="A33" s="34">
        <f t="shared" ref="A33:A65" si="3">A32+1</f>
        <v>3</v>
      </c>
      <c r="B33" s="36">
        <f t="shared" si="2"/>
        <v>763.3835379163711</v>
      </c>
      <c r="C33" s="36">
        <f>PPMT(AnnualInterestRate*(PaymentPeriod/12),Table1[[#This Row],[Period]],NrOfPeriods,-LoanAmount)</f>
        <v>639.78795560746448</v>
      </c>
      <c r="D33" s="36">
        <f>IPMT(AnnualInterestRate*(PaymentPeriod/12),Table1[[#This Row],[Period]],NrOfPeriods,-LoanAmount)</f>
        <v>123.59558230890656</v>
      </c>
    </row>
    <row r="34" spans="1:4" ht="14.4" x14ac:dyDescent="0.55000000000000004">
      <c r="A34" s="34">
        <f t="shared" si="3"/>
        <v>4</v>
      </c>
      <c r="B34" s="36">
        <f t="shared" si="2"/>
        <v>763.3835379163711</v>
      </c>
      <c r="C34" s="36">
        <f>PPMT(AnnualInterestRate*(PaymentPeriod/12),Table1[[#This Row],[Period]],NrOfPeriods,-LoanAmount)</f>
        <v>643.12018454292001</v>
      </c>
      <c r="D34" s="36">
        <f>IPMT(AnnualInterestRate*(PaymentPeriod/12),Table1[[#This Row],[Period]],NrOfPeriods,-LoanAmount)</f>
        <v>120.263353373451</v>
      </c>
    </row>
    <row r="35" spans="1:4" ht="14.4" x14ac:dyDescent="0.55000000000000004">
      <c r="A35" s="34">
        <f t="shared" si="3"/>
        <v>5</v>
      </c>
      <c r="B35" s="36">
        <f t="shared" si="2"/>
        <v>763.3835379163711</v>
      </c>
      <c r="C35" s="36">
        <f>PPMT(AnnualInterestRate*(PaymentPeriod/12),Table1[[#This Row],[Period]],NrOfPeriods,-LoanAmount)</f>
        <v>646.46976883741445</v>
      </c>
      <c r="D35" s="36">
        <f>IPMT(AnnualInterestRate*(PaymentPeriod/12),Table1[[#This Row],[Period]],NrOfPeriods,-LoanAmount)</f>
        <v>116.91376907895662</v>
      </c>
    </row>
    <row r="36" spans="1:4" ht="14.4" x14ac:dyDescent="0.55000000000000004">
      <c r="A36" s="34">
        <f t="shared" si="3"/>
        <v>6</v>
      </c>
      <c r="B36" s="36">
        <f t="shared" si="2"/>
        <v>763.3835379163711</v>
      </c>
      <c r="C36" s="36">
        <f>PPMT(AnnualInterestRate*(PaymentPeriod/12),Table1[[#This Row],[Period]],NrOfPeriods,-LoanAmount)</f>
        <v>649.83679888344261</v>
      </c>
      <c r="D36" s="36">
        <f>IPMT(AnnualInterestRate*(PaymentPeriod/12),Table1[[#This Row],[Period]],NrOfPeriods,-LoanAmount)</f>
        <v>113.54673903292844</v>
      </c>
    </row>
    <row r="37" spans="1:4" ht="14.4" x14ac:dyDescent="0.55000000000000004">
      <c r="A37" s="34">
        <f t="shared" si="3"/>
        <v>7</v>
      </c>
      <c r="B37" s="36">
        <f t="shared" si="2"/>
        <v>763.3835379163711</v>
      </c>
      <c r="C37" s="36">
        <f>PPMT(AnnualInterestRate*(PaymentPeriod/12),Table1[[#This Row],[Period]],NrOfPeriods,-LoanAmount)</f>
        <v>653.22136554429392</v>
      </c>
      <c r="D37" s="36">
        <f>IPMT(AnnualInterestRate*(PaymentPeriod/12),Table1[[#This Row],[Period]],NrOfPeriods,-LoanAmount)</f>
        <v>110.16217237207718</v>
      </c>
    </row>
    <row r="38" spans="1:4" ht="14.4" x14ac:dyDescent="0.55000000000000004">
      <c r="A38" s="34">
        <f t="shared" si="3"/>
        <v>8</v>
      </c>
      <c r="B38" s="36">
        <f t="shared" si="2"/>
        <v>763.3835379163711</v>
      </c>
      <c r="C38" s="36">
        <f>PPMT(AnnualInterestRate*(PaymentPeriod/12),Table1[[#This Row],[Period]],NrOfPeriods,-LoanAmount)</f>
        <v>656.6235601565038</v>
      </c>
      <c r="D38" s="36">
        <f>IPMT(AnnualInterestRate*(PaymentPeriod/12),Table1[[#This Row],[Period]],NrOfPeriods,-LoanAmount)</f>
        <v>106.75997775986731</v>
      </c>
    </row>
    <row r="39" spans="1:4" ht="14.4" x14ac:dyDescent="0.55000000000000004">
      <c r="A39" s="34">
        <f t="shared" si="3"/>
        <v>9</v>
      </c>
      <c r="B39" s="36">
        <f t="shared" si="2"/>
        <v>763.3835379163711</v>
      </c>
      <c r="C39" s="36">
        <f>PPMT(AnnualInterestRate*(PaymentPeriod/12),Table1[[#This Row],[Period]],NrOfPeriods,-LoanAmount)</f>
        <v>660.0434745323189</v>
      </c>
      <c r="D39" s="36">
        <f>IPMT(AnnualInterestRate*(PaymentPeriod/12),Table1[[#This Row],[Period]],NrOfPeriods,-LoanAmount)</f>
        <v>103.34006338405217</v>
      </c>
    </row>
    <row r="40" spans="1:4" ht="14.4" x14ac:dyDescent="0.55000000000000004">
      <c r="A40" s="34">
        <f t="shared" si="3"/>
        <v>10</v>
      </c>
      <c r="B40" s="36">
        <f t="shared" si="2"/>
        <v>763.3835379163711</v>
      </c>
      <c r="C40" s="36">
        <f>PPMT(AnnualInterestRate*(PaymentPeriod/12),Table1[[#This Row],[Period]],NrOfPeriods,-LoanAmount)</f>
        <v>663.48120096217474</v>
      </c>
      <c r="D40" s="36">
        <f>IPMT(AnnualInterestRate*(PaymentPeriod/12),Table1[[#This Row],[Period]],NrOfPeriods,-LoanAmount)</f>
        <v>99.902336954196358</v>
      </c>
    </row>
    <row r="41" spans="1:4" ht="14.4" x14ac:dyDescent="0.55000000000000004">
      <c r="A41" s="34">
        <f t="shared" si="3"/>
        <v>11</v>
      </c>
      <c r="B41" s="36">
        <f t="shared" si="2"/>
        <v>763.3835379163711</v>
      </c>
      <c r="C41" s="36">
        <f>PPMT(AnnualInterestRate*(PaymentPeriod/12),Table1[[#This Row],[Period]],NrOfPeriods,-LoanAmount)</f>
        <v>666.93683221718607</v>
      </c>
      <c r="D41" s="36">
        <f>IPMT(AnnualInterestRate*(PaymentPeriod/12),Table1[[#This Row],[Period]],NrOfPeriods,-LoanAmount)</f>
        <v>96.446705699185046</v>
      </c>
    </row>
    <row r="42" spans="1:4" ht="14.4" x14ac:dyDescent="0.55000000000000004">
      <c r="A42" s="34">
        <f t="shared" si="3"/>
        <v>12</v>
      </c>
      <c r="B42" s="36">
        <f t="shared" si="2"/>
        <v>763.3835379163711</v>
      </c>
      <c r="C42" s="36">
        <f>PPMT(AnnualInterestRate*(PaymentPeriod/12),Table1[[#This Row],[Period]],NrOfPeriods,-LoanAmount)</f>
        <v>670.41046155165054</v>
      </c>
      <c r="D42" s="36">
        <f>IPMT(AnnualInterestRate*(PaymentPeriod/12),Table1[[#This Row],[Period]],NrOfPeriods,-LoanAmount)</f>
        <v>92.973076364720512</v>
      </c>
    </row>
    <row r="43" spans="1:4" ht="14.4" x14ac:dyDescent="0.55000000000000004">
      <c r="A43" s="34">
        <f t="shared" si="3"/>
        <v>13</v>
      </c>
      <c r="B43" s="36">
        <f t="shared" si="2"/>
        <v>763.3835379163711</v>
      </c>
      <c r="C43" s="36">
        <f>PPMT(AnnualInterestRate*(PaymentPeriod/12),Table1[[#This Row],[Period]],NrOfPeriods,-LoanAmount)</f>
        <v>673.90218270556534</v>
      </c>
      <c r="D43" s="36">
        <f>IPMT(AnnualInterestRate*(PaymentPeriod/12),Table1[[#This Row],[Period]],NrOfPeriods,-LoanAmount)</f>
        <v>89.481355210805674</v>
      </c>
    </row>
    <row r="44" spans="1:4" ht="14.4" x14ac:dyDescent="0.55000000000000004">
      <c r="A44" s="34">
        <f t="shared" si="3"/>
        <v>14</v>
      </c>
      <c r="B44" s="36">
        <f t="shared" si="2"/>
        <v>763.3835379163711</v>
      </c>
      <c r="C44" s="36">
        <f>PPMT(AnnualInterestRate*(PaymentPeriod/12),Table1[[#This Row],[Period]],NrOfPeriods,-LoanAmount)</f>
        <v>677.41208990715688</v>
      </c>
      <c r="D44" s="36">
        <f>IPMT(AnnualInterestRate*(PaymentPeriod/12),Table1[[#This Row],[Period]],NrOfPeriods,-LoanAmount)</f>
        <v>85.971448009214186</v>
      </c>
    </row>
    <row r="45" spans="1:4" ht="14.4" x14ac:dyDescent="0.55000000000000004">
      <c r="A45" s="34">
        <f t="shared" si="3"/>
        <v>15</v>
      </c>
      <c r="B45" s="36">
        <f t="shared" si="2"/>
        <v>763.3835379163711</v>
      </c>
      <c r="C45" s="36">
        <f>PPMT(AnnualInterestRate*(PaymentPeriod/12),Table1[[#This Row],[Period]],NrOfPeriods,-LoanAmount)</f>
        <v>680.94027787542336</v>
      </c>
      <c r="D45" s="36">
        <f>IPMT(AnnualInterestRate*(PaymentPeriod/12),Table1[[#This Row],[Period]],NrOfPeriods,-LoanAmount)</f>
        <v>82.443260040947749</v>
      </c>
    </row>
    <row r="46" spans="1:4" ht="14.4" x14ac:dyDescent="0.55000000000000004">
      <c r="A46" s="34">
        <f t="shared" si="3"/>
        <v>16</v>
      </c>
      <c r="B46" s="36">
        <f t="shared" si="2"/>
        <v>763.3835379163711</v>
      </c>
      <c r="C46" s="36">
        <f>PPMT(AnnualInterestRate*(PaymentPeriod/12),Table1[[#This Row],[Period]],NrOfPeriods,-LoanAmount)</f>
        <v>684.48684182269119</v>
      </c>
      <c r="D46" s="36">
        <f>IPMT(AnnualInterestRate*(PaymentPeriod/12),Table1[[#This Row],[Period]],NrOfPeriods,-LoanAmount)</f>
        <v>78.896696093679907</v>
      </c>
    </row>
    <row r="47" spans="1:4" ht="14.4" x14ac:dyDescent="0.55000000000000004">
      <c r="A47" s="34">
        <f t="shared" si="3"/>
        <v>17</v>
      </c>
      <c r="B47" s="36">
        <f t="shared" si="2"/>
        <v>763.3835379163711</v>
      </c>
      <c r="C47" s="36">
        <f>PPMT(AnnualInterestRate*(PaymentPeriod/12),Table1[[#This Row],[Period]],NrOfPeriods,-LoanAmount)</f>
        <v>688.05187745718433</v>
      </c>
      <c r="D47" s="36">
        <f>IPMT(AnnualInterestRate*(PaymentPeriod/12),Table1[[#This Row],[Period]],NrOfPeriods,-LoanAmount)</f>
        <v>75.331660459186736</v>
      </c>
    </row>
    <row r="48" spans="1:4" ht="14.4" x14ac:dyDescent="0.55000000000000004">
      <c r="A48" s="34">
        <f t="shared" si="3"/>
        <v>18</v>
      </c>
      <c r="B48" s="36">
        <f t="shared" si="2"/>
        <v>763.3835379163711</v>
      </c>
      <c r="C48" s="36">
        <f>PPMT(AnnualInterestRate*(PaymentPeriod/12),Table1[[#This Row],[Period]],NrOfPeriods,-LoanAmount)</f>
        <v>691.63548098560716</v>
      </c>
      <c r="D48" s="36">
        <f>IPMT(AnnualInterestRate*(PaymentPeriod/12),Table1[[#This Row],[Period]],NrOfPeriods,-LoanAmount)</f>
        <v>71.748056930763894</v>
      </c>
    </row>
    <row r="49" spans="1:4" ht="14.4" x14ac:dyDescent="0.55000000000000004">
      <c r="A49" s="34">
        <f t="shared" si="3"/>
        <v>19</v>
      </c>
      <c r="B49" s="36">
        <f t="shared" si="2"/>
        <v>763.3835379163711</v>
      </c>
      <c r="C49" s="36">
        <f>PPMT(AnnualInterestRate*(PaymentPeriod/12),Table1[[#This Row],[Period]],NrOfPeriods,-LoanAmount)</f>
        <v>695.23774911574048</v>
      </c>
      <c r="D49" s="36">
        <f>IPMT(AnnualInterestRate*(PaymentPeriod/12),Table1[[#This Row],[Period]],NrOfPeriods,-LoanAmount)</f>
        <v>68.145788800630527</v>
      </c>
    </row>
    <row r="50" spans="1:4" ht="14.4" x14ac:dyDescent="0.55000000000000004">
      <c r="A50" s="34">
        <f t="shared" si="3"/>
        <v>20</v>
      </c>
      <c r="B50" s="36">
        <f t="shared" si="2"/>
        <v>763.3835379163711</v>
      </c>
      <c r="C50" s="36">
        <f>PPMT(AnnualInterestRate*(PaymentPeriod/12),Table1[[#This Row],[Period]],NrOfPeriods,-LoanAmount)</f>
        <v>698.85877905905159</v>
      </c>
      <c r="D50" s="36">
        <f>IPMT(AnnualInterestRate*(PaymentPeriod/12),Table1[[#This Row],[Period]],NrOfPeriods,-LoanAmount)</f>
        <v>64.52475885731937</v>
      </c>
    </row>
    <row r="51" spans="1:4" ht="14.4" x14ac:dyDescent="0.55000000000000004">
      <c r="A51" s="34">
        <f t="shared" si="3"/>
        <v>21</v>
      </c>
      <c r="B51" s="36">
        <f t="shared" si="2"/>
        <v>763.3835379163711</v>
      </c>
      <c r="C51" s="36">
        <f>PPMT(AnnualInterestRate*(PaymentPeriod/12),Table1[[#This Row],[Period]],NrOfPeriods,-LoanAmount)</f>
        <v>702.49866853331753</v>
      </c>
      <c r="D51" s="36">
        <f>IPMT(AnnualInterestRate*(PaymentPeriod/12),Table1[[#This Row],[Period]],NrOfPeriods,-LoanAmount)</f>
        <v>60.884869383053491</v>
      </c>
    </row>
    <row r="52" spans="1:4" ht="14.4" x14ac:dyDescent="0.55000000000000004">
      <c r="A52" s="34">
        <f t="shared" si="3"/>
        <v>22</v>
      </c>
      <c r="B52" s="36">
        <f t="shared" si="2"/>
        <v>763.3835379163711</v>
      </c>
      <c r="C52" s="36">
        <f>PPMT(AnnualInterestRate*(PaymentPeriod/12),Table1[[#This Row],[Period]],NrOfPeriods,-LoanAmount)</f>
        <v>706.15751576526191</v>
      </c>
      <c r="D52" s="36">
        <f>IPMT(AnnualInterestRate*(PaymentPeriod/12),Table1[[#This Row],[Period]],NrOfPeriods,-LoanAmount)</f>
        <v>57.22602215110912</v>
      </c>
    </row>
    <row r="53" spans="1:4" ht="14.4" x14ac:dyDescent="0.55000000000000004">
      <c r="A53" s="34">
        <f t="shared" si="3"/>
        <v>23</v>
      </c>
      <c r="B53" s="36">
        <f t="shared" si="2"/>
        <v>763.3835379163711</v>
      </c>
      <c r="C53" s="36">
        <f>PPMT(AnnualInterestRate*(PaymentPeriod/12),Table1[[#This Row],[Period]],NrOfPeriods,-LoanAmount)</f>
        <v>709.83541949320602</v>
      </c>
      <c r="D53" s="36">
        <f>IPMT(AnnualInterestRate*(PaymentPeriod/12),Table1[[#This Row],[Period]],NrOfPeriods,-LoanAmount)</f>
        <v>53.54811842316505</v>
      </c>
    </row>
    <row r="54" spans="1:4" ht="14.4" x14ac:dyDescent="0.55000000000000004">
      <c r="A54" s="34">
        <f t="shared" si="3"/>
        <v>24</v>
      </c>
      <c r="B54" s="36">
        <f t="shared" si="2"/>
        <v>763.3835379163711</v>
      </c>
      <c r="C54" s="36">
        <f>PPMT(AnnualInterestRate*(PaymentPeriod/12),Table1[[#This Row],[Period]],NrOfPeriods,-LoanAmount)</f>
        <v>713.53247896973312</v>
      </c>
      <c r="D54" s="36">
        <f>IPMT(AnnualInterestRate*(PaymentPeriod/12),Table1[[#This Row],[Period]],NrOfPeriods,-LoanAmount)</f>
        <v>49.851058946637949</v>
      </c>
    </row>
    <row r="55" spans="1:4" ht="14.4" x14ac:dyDescent="0.55000000000000004">
      <c r="A55" s="34">
        <f t="shared" si="3"/>
        <v>25</v>
      </c>
      <c r="B55" s="36">
        <f t="shared" si="2"/>
        <v>763.3835379163711</v>
      </c>
      <c r="C55" s="36">
        <f>PPMT(AnnualInterestRate*(PaymentPeriod/12),Table1[[#This Row],[Period]],NrOfPeriods,-LoanAmount)</f>
        <v>717.24879396436711</v>
      </c>
      <c r="D55" s="36">
        <f>IPMT(AnnualInterestRate*(PaymentPeriod/12),Table1[[#This Row],[Period]],NrOfPeriods,-LoanAmount)</f>
        <v>46.134743952003909</v>
      </c>
    </row>
    <row r="56" spans="1:4" ht="14.4" x14ac:dyDescent="0.55000000000000004">
      <c r="A56" s="34">
        <f t="shared" si="3"/>
        <v>26</v>
      </c>
      <c r="B56" s="36">
        <f t="shared" si="2"/>
        <v>763.3835379163711</v>
      </c>
      <c r="C56" s="36">
        <f>PPMT(AnnualInterestRate*(PaymentPeriod/12),Table1[[#This Row],[Period]],NrOfPeriods,-LoanAmount)</f>
        <v>720.98446476626486</v>
      </c>
      <c r="D56" s="36">
        <f>IPMT(AnnualInterestRate*(PaymentPeriod/12),Table1[[#This Row],[Period]],NrOfPeriods,-LoanAmount)</f>
        <v>42.399073150106169</v>
      </c>
    </row>
    <row r="57" spans="1:4" ht="14.4" x14ac:dyDescent="0.55000000000000004">
      <c r="A57" s="34">
        <f t="shared" si="3"/>
        <v>27</v>
      </c>
      <c r="B57" s="36">
        <f t="shared" si="2"/>
        <v>763.3835379163711</v>
      </c>
      <c r="C57" s="36">
        <f>PPMT(AnnualInterestRate*(PaymentPeriod/12),Table1[[#This Row],[Period]],NrOfPeriods,-LoanAmount)</f>
        <v>724.73959218692255</v>
      </c>
      <c r="D57" s="36">
        <f>IPMT(AnnualInterestRate*(PaymentPeriod/12),Table1[[#This Row],[Period]],NrOfPeriods,-LoanAmount)</f>
        <v>38.643945729448532</v>
      </c>
    </row>
    <row r="58" spans="1:4" ht="14.4" x14ac:dyDescent="0.55000000000000004">
      <c r="A58" s="34">
        <f t="shared" si="3"/>
        <v>28</v>
      </c>
      <c r="B58" s="36">
        <f t="shared" si="2"/>
        <v>763.3835379163711</v>
      </c>
      <c r="C58" s="36">
        <f>PPMT(AnnualInterestRate*(PaymentPeriod/12),Table1[[#This Row],[Period]],NrOfPeriods,-LoanAmount)</f>
        <v>728.51427756289604</v>
      </c>
      <c r="D58" s="36">
        <f>IPMT(AnnualInterestRate*(PaymentPeriod/12),Table1[[#This Row],[Period]],NrOfPeriods,-LoanAmount)</f>
        <v>34.869260353474985</v>
      </c>
    </row>
    <row r="59" spans="1:4" ht="14.4" x14ac:dyDescent="0.55000000000000004">
      <c r="A59" s="34">
        <f t="shared" si="3"/>
        <v>29</v>
      </c>
      <c r="B59" s="36">
        <f t="shared" si="2"/>
        <v>763.3835379163711</v>
      </c>
      <c r="C59" s="36">
        <f>PPMT(AnnualInterestRate*(PaymentPeriod/12),Table1[[#This Row],[Period]],NrOfPeriods,-LoanAmount)</f>
        <v>732.3086227585361</v>
      </c>
      <c r="D59" s="36">
        <f>IPMT(AnnualInterestRate*(PaymentPeriod/12),Table1[[#This Row],[Period]],NrOfPeriods,-LoanAmount)</f>
        <v>31.074915157834901</v>
      </c>
    </row>
    <row r="60" spans="1:4" ht="14.4" x14ac:dyDescent="0.55000000000000004">
      <c r="A60" s="34">
        <f t="shared" si="3"/>
        <v>30</v>
      </c>
      <c r="B60" s="36">
        <f t="shared" si="2"/>
        <v>763.3835379163711</v>
      </c>
      <c r="C60" s="36">
        <f>PPMT(AnnualInterestRate*(PaymentPeriod/12),Table1[[#This Row],[Period]],NrOfPeriods,-LoanAmount)</f>
        <v>736.12273016873689</v>
      </c>
      <c r="D60" s="36">
        <f>IPMT(AnnualInterestRate*(PaymentPeriod/12),Table1[[#This Row],[Period]],NrOfPeriods,-LoanAmount)</f>
        <v>27.260807747634189</v>
      </c>
    </row>
    <row r="61" spans="1:4" ht="14.4" x14ac:dyDescent="0.55000000000000004">
      <c r="A61" s="34">
        <f t="shared" si="3"/>
        <v>31</v>
      </c>
      <c r="B61" s="36">
        <f t="shared" si="2"/>
        <v>763.3835379163711</v>
      </c>
      <c r="C61" s="36">
        <f>PPMT(AnnualInterestRate*(PaymentPeriod/12),Table1[[#This Row],[Period]],NrOfPeriods,-LoanAmount)</f>
        <v>739.956702721699</v>
      </c>
      <c r="D61" s="36">
        <f>IPMT(AnnualInterestRate*(PaymentPeriod/12),Table1[[#This Row],[Period]],NrOfPeriods,-LoanAmount)</f>
        <v>23.426835194672027</v>
      </c>
    </row>
    <row r="62" spans="1:4" ht="14.4" x14ac:dyDescent="0.55000000000000004">
      <c r="A62" s="34">
        <f t="shared" si="3"/>
        <v>32</v>
      </c>
      <c r="B62" s="36">
        <f t="shared" si="2"/>
        <v>763.3835379163711</v>
      </c>
      <c r="C62" s="36">
        <f>PPMT(AnnualInterestRate*(PaymentPeriod/12),Table1[[#This Row],[Period]],NrOfPeriods,-LoanAmount)</f>
        <v>743.81064388170785</v>
      </c>
      <c r="D62" s="36">
        <f>IPMT(AnnualInterestRate*(PaymentPeriod/12),Table1[[#This Row],[Period]],NrOfPeriods,-LoanAmount)</f>
        <v>19.572894034663175</v>
      </c>
    </row>
    <row r="63" spans="1:4" ht="14.4" x14ac:dyDescent="0.55000000000000004">
      <c r="A63" s="34">
        <f t="shared" si="3"/>
        <v>33</v>
      </c>
      <c r="B63" s="36">
        <f t="shared" si="2"/>
        <v>763.3835379163711</v>
      </c>
      <c r="C63" s="36">
        <f>PPMT(AnnualInterestRate*(PaymentPeriod/12),Table1[[#This Row],[Period]],NrOfPeriods,-LoanAmount)</f>
        <v>747.68465765192514</v>
      </c>
      <c r="D63" s="36">
        <f>IPMT(AnnualInterestRate*(PaymentPeriod/12),Table1[[#This Row],[Period]],NrOfPeriods,-LoanAmount)</f>
        <v>15.698880264445947</v>
      </c>
    </row>
    <row r="64" spans="1:4" ht="14.4" x14ac:dyDescent="0.55000000000000004">
      <c r="A64" s="34">
        <f t="shared" si="3"/>
        <v>34</v>
      </c>
      <c r="B64" s="36">
        <f t="shared" si="2"/>
        <v>763.3835379163711</v>
      </c>
      <c r="C64" s="36">
        <f>PPMT(AnnualInterestRate*(PaymentPeriod/12),Table1[[#This Row],[Period]],NrOfPeriods,-LoanAmount)</f>
        <v>751.57884857719557</v>
      </c>
      <c r="D64" s="36">
        <f>IPMT(AnnualInterestRate*(PaymentPeriod/12),Table1[[#This Row],[Period]],NrOfPeriods,-LoanAmount)</f>
        <v>11.804689339175505</v>
      </c>
    </row>
    <row r="65" spans="1:4" ht="14.4" x14ac:dyDescent="0.55000000000000004">
      <c r="A65" s="34">
        <f t="shared" si="3"/>
        <v>35</v>
      </c>
      <c r="B65" s="36">
        <f t="shared" si="2"/>
        <v>763.3835379163711</v>
      </c>
      <c r="C65" s="36">
        <f>PPMT(AnnualInterestRate*(PaymentPeriod/12),Table1[[#This Row],[Period]],NrOfPeriods,-LoanAmount)</f>
        <v>755.49332174686845</v>
      </c>
      <c r="D65" s="36">
        <f>IPMT(AnnualInterestRate*(PaymentPeriod/12),Table1[[#This Row],[Period]],NrOfPeriods,-LoanAmount)</f>
        <v>7.8902161695026116</v>
      </c>
    </row>
    <row r="66" spans="1:4" ht="14.4" x14ac:dyDescent="0.55000000000000004">
      <c r="A66" s="34">
        <f>A65+1</f>
        <v>36</v>
      </c>
      <c r="B66" s="36">
        <f t="shared" si="2"/>
        <v>763.3835379163711</v>
      </c>
      <c r="C66" s="36">
        <f>PPMT(AnnualInterestRate*(PaymentPeriod/12),Table1[[#This Row],[Period]],NrOfPeriods,-LoanAmount)</f>
        <v>759.42818279763344</v>
      </c>
      <c r="D66" s="36">
        <f>IPMT(AnnualInterestRate*(PaymentPeriod/12),Table1[[#This Row],[Period]],NrOfPeriods,-LoanAmount)</f>
        <v>3.955355118737673</v>
      </c>
    </row>
  </sheetData>
  <mergeCells count="3">
    <mergeCell ref="A2:C2"/>
    <mergeCell ref="A13:F13"/>
    <mergeCell ref="A23:D23"/>
  </mergeCell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49</vt:i4>
      </vt:variant>
    </vt:vector>
  </HeadingPairs>
  <TitlesOfParts>
    <vt:vector size="52" baseType="lpstr">
      <vt:lpstr>1 Names</vt:lpstr>
      <vt:lpstr>2 Names</vt:lpstr>
      <vt:lpstr>3 Examples</vt:lpstr>
      <vt:lpstr>_qrt1</vt:lpstr>
      <vt:lpstr>_qrt2</vt:lpstr>
      <vt:lpstr>AnnualInterestRate</vt:lpstr>
      <vt:lpstr>April</vt:lpstr>
      <vt:lpstr>August</vt:lpstr>
      <vt:lpstr>Austria</vt:lpstr>
      <vt:lpstr>Belgium</vt:lpstr>
      <vt:lpstr>Bulgaria</vt:lpstr>
      <vt:lpstr>Capital</vt:lpstr>
      <vt:lpstr>Countries</vt:lpstr>
      <vt:lpstr>Croatia</vt:lpstr>
      <vt:lpstr>Cyprus</vt:lpstr>
      <vt:lpstr>Czech_Republic</vt:lpstr>
      <vt:lpstr>Denmark</vt:lpstr>
      <vt:lpstr>Estonia</vt:lpstr>
      <vt:lpstr>February</vt:lpstr>
      <vt:lpstr>Finland</vt:lpstr>
      <vt:lpstr>France</vt:lpstr>
      <vt:lpstr>Germany</vt:lpstr>
      <vt:lpstr>Greece</vt:lpstr>
      <vt:lpstr>Hungary</vt:lpstr>
      <vt:lpstr>Inhabitants</vt:lpstr>
      <vt:lpstr>Ireland</vt:lpstr>
      <vt:lpstr>Italy</vt:lpstr>
      <vt:lpstr>January</vt:lpstr>
      <vt:lpstr>July</vt:lpstr>
      <vt:lpstr>June</vt:lpstr>
      <vt:lpstr>Latvia</vt:lpstr>
      <vt:lpstr>Lithuania</vt:lpstr>
      <vt:lpstr>LoanAmount</vt:lpstr>
      <vt:lpstr>Luxembourg</vt:lpstr>
      <vt:lpstr>Malta</vt:lpstr>
      <vt:lpstr>March</vt:lpstr>
      <vt:lpstr>May</vt:lpstr>
      <vt:lpstr>Netherlands</vt:lpstr>
      <vt:lpstr>NrOfPeriods</vt:lpstr>
      <vt:lpstr>PaymentPeriod</vt:lpstr>
      <vt:lpstr>Poland</vt:lpstr>
      <vt:lpstr>Portugal</vt:lpstr>
      <vt:lpstr>Romania</vt:lpstr>
      <vt:lpstr>September</vt:lpstr>
      <vt:lpstr>Slovakia</vt:lpstr>
      <vt:lpstr>Slovenia</vt:lpstr>
      <vt:lpstr>Spain</vt:lpstr>
      <vt:lpstr>Surface</vt:lpstr>
      <vt:lpstr>Sweden</vt:lpstr>
      <vt:lpstr>United_Kingdom</vt:lpstr>
      <vt:lpstr>UsdRate</vt:lpstr>
      <vt:lpstr>VatRate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de kooter</dc:creator>
  <cp:lastModifiedBy>Luc Appelmans</cp:lastModifiedBy>
  <dcterms:created xsi:type="dcterms:W3CDTF">2003-02-12T22:02:01Z</dcterms:created>
  <dcterms:modified xsi:type="dcterms:W3CDTF">2021-05-23T21:28:16Z</dcterms:modified>
</cp:coreProperties>
</file>